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669" activeTab="0"/>
  </bookViews>
  <sheets>
    <sheet name="прил.1.1Перечень" sheetId="1" r:id="rId1"/>
    <sheet name="прил.1.2 Стоимость этапов" sheetId="2" r:id="rId2"/>
    <sheet name="прил.1.3 Прогноз ввода" sheetId="3" r:id="rId3"/>
    <sheet name="прил.2.2 Краткое описание" sheetId="4" r:id="rId4"/>
    <sheet name="Прил.4.1" sheetId="5" r:id="rId5"/>
    <sheet name="Прил.4.2" sheetId="6" r:id="rId6"/>
  </sheets>
  <definedNames>
    <definedName name="Z_5DFF017A_F9A0_465A_8D4E_FE97CC29AC70_.wvu.PrintArea" localSheetId="0" hidden="1">'прил.1.1Перечень'!$A$1:$R$57</definedName>
    <definedName name="Z_5DFF017A_F9A0_465A_8D4E_FE97CC29AC70_.wvu.PrintArea" localSheetId="2" hidden="1">'прил.1.3 Прогноз ввода'!$A$1:$AA$65</definedName>
    <definedName name="Z_5DFF017A_F9A0_465A_8D4E_FE97CC29AC70_.wvu.PrintArea" localSheetId="3" hidden="1">'прил.2.2 Краткое описание'!$A$1:$AA$52</definedName>
    <definedName name="Z_5DFF017A_F9A0_465A_8D4E_FE97CC29AC70_.wvu.Rows" localSheetId="0" hidden="1">'прил.1.1Перечень'!$21:$32,'прил.1.1Перечень'!$34:$36</definedName>
    <definedName name="Z_5DFF017A_F9A0_465A_8D4E_FE97CC29AC70_.wvu.Rows" localSheetId="1" hidden="1">'прил.1.2 Стоимость этапов'!$20:$31,'прил.1.2 Стоимость этапов'!$33:$35</definedName>
    <definedName name="Z_9F7F6963_02BA_4AA7_BA4A_C70DAAFF4F63_.wvu.PrintTitles" localSheetId="4" hidden="1">'Прил.4.1'!$12:$14</definedName>
    <definedName name="Z_AFFEB8E1_F140_4FA7_97E3_1DA352D1E4BA_.wvu.PrintTitles" localSheetId="4" hidden="1">'Прил.4.1'!$12:$14</definedName>
    <definedName name="_xlnm.Print_Titles" localSheetId="4">'Прил.4.1'!$12:$14</definedName>
    <definedName name="_xlnm.Print_Area" localSheetId="0">'прил.1.1Перечень'!$A$1:$Q$66</definedName>
    <definedName name="_xlnm.Print_Area" localSheetId="1">'прил.1.2 Стоимость этапов'!$A$1:$AA$56</definedName>
    <definedName name="_xlnm.Print_Area" localSheetId="2">'прил.1.3 Прогноз ввода'!$A$1:$AA$72</definedName>
    <definedName name="_xlnm.Print_Area" localSheetId="3">'прил.2.2 Краткое описание'!$A$1:$AA$50</definedName>
    <definedName name="_xlnm.Print_Area" localSheetId="5">'Прил.4.2'!$A$1:$CP$42</definedName>
  </definedNames>
  <calcPr fullCalcOnLoad="1"/>
</workbook>
</file>

<file path=xl/sharedStrings.xml><?xml version="1.0" encoding="utf-8"?>
<sst xmlns="http://schemas.openxmlformats.org/spreadsheetml/2006/main" count="806" uniqueCount="369">
  <si>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</si>
  <si>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</si>
  <si>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</si>
  <si>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</si>
  <si>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</si>
  <si>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</si>
  <si>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Перечень инвестиционных проектов на период реализации инвестиционной программы и план их финансирования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</si>
  <si>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</si>
  <si>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</si>
  <si>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</si>
  <si>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</si>
  <si>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Объект 1</t>
  </si>
  <si>
    <t>2</t>
  </si>
  <si>
    <t>Объект 2</t>
  </si>
  <si>
    <t>…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</si>
  <si>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</si>
  <si>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</si>
  <si>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</si>
  <si>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Справочно:</t>
  </si>
  <si>
    <t>Оплата процентов за привлеченные кредитные ресурсы</t>
  </si>
  <si>
    <t>Год начала строитель-
ства</t>
  </si>
  <si>
    <t>Год окончания строитель-
ства</t>
  </si>
  <si>
    <t>итого</t>
  </si>
  <si>
    <t>Создание систем противоаварийной и режимной автоматики</t>
  </si>
  <si>
    <t>С/П *</t>
  </si>
  <si>
    <t>Полная стоимость строитель-
ства **</t>
  </si>
  <si>
    <t>Остаточная стоимость строитель-
ства **</t>
  </si>
  <si>
    <t>Ввод мощностей</t>
  </si>
  <si>
    <t>1.1</t>
  </si>
  <si>
    <t>1.2</t>
  </si>
  <si>
    <t>1.3</t>
  </si>
  <si>
    <t>1.4</t>
  </si>
  <si>
    <t>2.1</t>
  </si>
  <si>
    <t>3</t>
  </si>
  <si>
    <t>Прочие программы и мероприятия</t>
  </si>
  <si>
    <t>Средства учета и контроля электроэнергии</t>
  </si>
  <si>
    <t>Низковольтные приборы коммерческого учета электроэнергии на собственных трансформаторных подстанциях</t>
  </si>
  <si>
    <t>Высоковольтные приборы коммерческого учета электроэнергии на собственных трансформаторных подстанциях</t>
  </si>
  <si>
    <t>Низковольтные трансформаторы тока Т-0,66</t>
  </si>
  <si>
    <t>Высоковольтные трансформаторы тока ТПЛ</t>
  </si>
  <si>
    <t>Соединительные колодки Лемз</t>
  </si>
  <si>
    <t>Выносной щит учета (ВЩУ)</t>
  </si>
  <si>
    <t>2.1.1</t>
  </si>
  <si>
    <t>2.1.2</t>
  </si>
  <si>
    <t>Закупка транспортнх средств</t>
  </si>
  <si>
    <t>Закупка оборудования</t>
  </si>
  <si>
    <t>Реконструкция ТП-331, Пгт.Межгорье. Вынос КТП-331</t>
  </si>
  <si>
    <t>Реконструкция  ВЛ-10кВ ПС Красносельская - опора №5/59 ТП-24 пгт. Черноморское</t>
  </si>
  <si>
    <t>Наименование объекта *</t>
  </si>
  <si>
    <t>Технические характеристики реконструируемых объектов</t>
  </si>
  <si>
    <t>Плановый объем финансирования,
млн. руб. **</t>
  </si>
  <si>
    <t>Технические характеристики созданных объектов</t>
  </si>
  <si>
    <t>подстанции</t>
  </si>
  <si>
    <t>линии электропередачи</t>
  </si>
  <si>
    <t>иные объекты</t>
  </si>
  <si>
    <t>год ввода в экс-
плуата-
цию</t>
  </si>
  <si>
    <t>норма-
тивный срок службы, лет</t>
  </si>
  <si>
    <t>количество
и марка силовых трансформа-
торов, шт.</t>
  </si>
  <si>
    <t>мощ-
ность, МВА</t>
  </si>
  <si>
    <t>тип опор</t>
  </si>
  <si>
    <t>марка кабеля</t>
  </si>
  <si>
    <t>протя-
женность, км</t>
  </si>
  <si>
    <t>всего</t>
  </si>
  <si>
    <t>ПИР</t>
  </si>
  <si>
    <t>СМР</t>
  </si>
  <si>
    <t>оборудо-
вание и
материа-
лы</t>
  </si>
  <si>
    <t>прочие</t>
  </si>
  <si>
    <t>№ п/п</t>
  </si>
  <si>
    <t>Наименование проекта</t>
  </si>
  <si>
    <t>Ввод мощностей *</t>
  </si>
  <si>
    <t>Вывод мощностей</t>
  </si>
  <si>
    <t>Ввод основных средств сетевых организаций</t>
  </si>
  <si>
    <t>Итого</t>
  </si>
  <si>
    <t>МВт, Гкал/час, км, МВ·А</t>
  </si>
  <si>
    <t>I кв.</t>
  </si>
  <si>
    <t>II кв.</t>
  </si>
  <si>
    <t>III кв.</t>
  </si>
  <si>
    <t>IV кв.</t>
  </si>
  <si>
    <t>млн. руб.</t>
  </si>
  <si>
    <t>км/МВ·А/другое ***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</si>
  <si>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Не заполняется сетевыми организациями.</t>
    </r>
  </si>
  <si>
    <r>
      <t>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  </r>
  </si>
  <si>
    <r>
      <t>___</t>
    </r>
    <r>
      <rPr>
        <sz val="7"/>
        <rFont val="Times New Roman"/>
        <family val="1"/>
      </rPr>
      <t>***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Иные натуральные количественные показатели объектов основных средств.</t>
    </r>
  </si>
  <si>
    <r>
      <t>___</t>
    </r>
    <r>
      <rPr>
        <sz val="7"/>
        <rFont val="Times New Roman"/>
        <family val="1"/>
      </rPr>
      <t>Примечание: для сетевых объектов с разделением объектов на подстанции, воздушные линии и кабельные линии.</t>
    </r>
  </si>
  <si>
    <t>№
п/п</t>
  </si>
  <si>
    <t>Наименование направления/
проекта инвестиционной программы</t>
  </si>
  <si>
    <t>Субъект Российской Федерации,
на территории которого реализуется инвестицион-
ный проект</t>
  </si>
  <si>
    <t>Место расположения объекта</t>
  </si>
  <si>
    <t>Технические характеристики</t>
  </si>
  <si>
    <t>Исполь-
зуемое топливо</t>
  </si>
  <si>
    <t>Сроки реализации проекта</t>
  </si>
  <si>
    <t>Наличие исходно-разрешительной документации</t>
  </si>
  <si>
    <t>Стоимость объекта,
млн. 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</si>
  <si>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</si>
  <si>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</si>
  <si>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мощность,
МВт, МВА</t>
  </si>
  <si>
    <t>выработка,
млн. кВт/ч</t>
  </si>
  <si>
    <t>год
начала строи-
тельства</t>
  </si>
  <si>
    <t>год
ввода
в эксплуа-
тацию</t>
  </si>
  <si>
    <t>утверж-
денная проектно-сметная докумен-
тация
(+; -)</t>
  </si>
  <si>
    <t>заклю-
чение Главгос-
экспер-
тизы России
(+; -)</t>
  </si>
  <si>
    <t>оформ-
ленный
в соот-
ветствии
с законо-
дательст-
вом земле-
отвод
(+; -)</t>
  </si>
  <si>
    <t>разре-
шение
на строи-
тельство
(+; -)</t>
  </si>
  <si>
    <t>в соот-
ветствии
с проектно-
сметной
докумен-
тацией ***</t>
  </si>
  <si>
    <t>в соот-
ветствии
с итогами конкурсов
и заклю-
ченными договорами</t>
  </si>
  <si>
    <t>решаемые задачи *</t>
  </si>
  <si>
    <t>режимно-
балансовая необходимость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</si>
  <si>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</si>
  <si>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доходность</t>
  </si>
  <si>
    <t>срок
окупаемости</t>
  </si>
  <si>
    <t>NPV,
млн. рублей</t>
  </si>
  <si>
    <t>IRR,
%</t>
  </si>
  <si>
    <t>простой</t>
  </si>
  <si>
    <t>дискон-
тиро-
ванный</t>
  </si>
  <si>
    <t>закупка</t>
  </si>
  <si>
    <t>приемник П-900 для поиска места повреждения кабеля</t>
  </si>
  <si>
    <t>электротехническая лаборатория ЭТЛ-10 на автомобильном шасси          УАЗ-3309</t>
  </si>
  <si>
    <t>аппарат АИГ-70/55 для испытания изоляции силовых кабелей и твердых диэлектриков</t>
  </si>
  <si>
    <t xml:space="preserve"> автомобиль УАЗ для перевозки оперативно-аварийных бригад</t>
  </si>
  <si>
    <t>4</t>
  </si>
  <si>
    <t>5</t>
  </si>
  <si>
    <t>6</t>
  </si>
  <si>
    <t>7</t>
  </si>
  <si>
    <t>на территории Республики Крым</t>
  </si>
  <si>
    <t xml:space="preserve">Прочие программы и мероприятия </t>
  </si>
  <si>
    <t xml:space="preserve">Стоимость основных этапов работ по реализации инвестиционной программы </t>
  </si>
  <si>
    <t>-</t>
  </si>
  <si>
    <t>ж/б</t>
  </si>
  <si>
    <t>АС 70</t>
  </si>
  <si>
    <t>ВСЕГО КРЫМ:</t>
  </si>
  <si>
    <t>Приложение № 1.1
к Приказу Минэнерго России</t>
  </si>
  <si>
    <t>(подпись)</t>
  </si>
  <si>
    <t>" ___  "</t>
  </si>
  <si>
    <t>1,210 км</t>
  </si>
  <si>
    <t>1.1.1</t>
  </si>
  <si>
    <t>Реконструкция ТП, в т.ч.:</t>
  </si>
  <si>
    <t>Реконструкция  ВЛ, в  т.ч.:</t>
  </si>
  <si>
    <t>1.1.2</t>
  </si>
  <si>
    <t xml:space="preserve"> Высоковольтные трансформаторы напряжения НОМ-6(10)</t>
  </si>
  <si>
    <t>0,07 км/0,040 МВА</t>
  </si>
  <si>
    <t>Начальник ОЭР</t>
  </si>
  <si>
    <t>Кибец Т.В.</t>
  </si>
  <si>
    <t>С</t>
  </si>
  <si>
    <t>Приложение № 1.2
к Приказу Минэнерго России</t>
  </si>
  <si>
    <t xml:space="preserve">План 2018 года 
</t>
  </si>
  <si>
    <t>Приложение № 1.3
к Приказу Минэнерго России</t>
  </si>
  <si>
    <t>ВСЕГО:</t>
  </si>
  <si>
    <t>приемник П-900 для поиска места повреждения кабеля (шт.)</t>
  </si>
  <si>
    <t>аппарат АИГ-70/55 для испытания изоляции силовых кабелей и твердых диэлектриков (шт.)</t>
  </si>
  <si>
    <t>Республика Крым</t>
  </si>
  <si>
    <t>пгт. Черноморское</t>
  </si>
  <si>
    <t>+</t>
  </si>
  <si>
    <t>длина ВЛ; КЛ
км</t>
  </si>
  <si>
    <t>повышение безаварийной эксплуатации электросети, повышение надежности электроснабжения</t>
  </si>
  <si>
    <t>Остаточная стоимость объекта на 01.01. 2016г.,
млн. рублей</t>
  </si>
  <si>
    <t>комплектация электротехнической лаборатирии. Увеличение количества кабельных линий предприятия и аварийно-восстановительных работ. необходим в работе при поиске повреждения кабеля</t>
  </si>
  <si>
    <t>комплектация электротехнической лаборатирии. Увеличение объёмов лабораторных испытаний средств защиты связанных с обслуживанием основного производства и получение дополнительного дохода от предоставления услуг сторонним заказчикам.</t>
  </si>
  <si>
    <t>для более быстрого обнаружения и ликвидации аварий. Замена изношенного автотранспорта, увеличение объёмов технического обслуживания оборудования предприятия</t>
  </si>
  <si>
    <t>Приложение № 2.2
к Приказу Минэнерго России</t>
  </si>
  <si>
    <t>Закупка транспортных средств</t>
  </si>
  <si>
    <t>ВСЕГО :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</si>
  <si>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</si>
  <si>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</si>
  <si>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>ФГУП 102 ПЭС Минобороны России</t>
  </si>
  <si>
    <t>"</t>
  </si>
  <si>
    <t>года</t>
  </si>
  <si>
    <t>М.П.</t>
  </si>
  <si>
    <t>тыс. рублей</t>
  </si>
  <si>
    <t>Показатели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</si>
  <si>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</si>
  <si>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</si>
  <si>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</si>
  <si>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(расшифровать по видам регулируемой деятельности)</t>
  </si>
  <si>
    <t>Выручка от прочей деятельности (расшифровать)</t>
  </si>
  <si>
    <t>II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</si>
  <si>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</si>
  <si>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</si>
  <si>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</si>
  <si>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</si>
  <si>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</si>
  <si>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</si>
  <si>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</si>
  <si>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и сборы, всего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</si>
  <si>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</si>
  <si>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</si>
  <si>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</si>
  <si>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</si>
  <si>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</si>
  <si>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</si>
  <si>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</si>
  <si>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</si>
  <si>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</si>
  <si>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</si>
  <si>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</si>
  <si>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</si>
  <si>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</si>
  <si>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</si>
  <si>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</si>
  <si>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</si>
  <si>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</si>
  <si>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</si>
  <si>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</si>
  <si>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</si>
  <si>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</si>
  <si>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</si>
  <si>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</si>
  <si>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</si>
  <si>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</si>
  <si>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</si>
  <si>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</si>
  <si>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</si>
  <si>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</si>
  <si>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</si>
  <si>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</si>
  <si>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</si>
  <si>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</si>
  <si>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</si>
  <si>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</si>
  <si>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</si>
  <si>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</si>
  <si>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</si>
  <si>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</si>
  <si>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</si>
  <si>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</si>
  <si>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</si>
  <si>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</si>
  <si>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(расшифровка)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</si>
  <si>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</si>
  <si>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</si>
  <si>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</si>
  <si>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</si>
  <si>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</si>
  <si>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</si>
  <si>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</si>
  <si>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</si>
  <si>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</si>
  <si>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</si>
  <si>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</si>
  <si>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</si>
  <si>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</si>
  <si>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</si>
  <si>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</si>
  <si>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</si>
  <si>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</si>
  <si>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EBITDA</t>
  </si>
  <si>
    <t>Долг на конец периода</t>
  </si>
  <si>
    <t>Прогноз тарифов</t>
  </si>
  <si>
    <t>*</t>
  </si>
  <si>
    <t>Заполняется ОГК/ТГК.</t>
  </si>
  <si>
    <r>
      <t>Утверждаю</t>
    </r>
    <r>
      <rPr>
        <sz val="9"/>
        <rFont val="Times New Roman"/>
        <family val="1"/>
      </rPr>
      <t xml:space="preserve">
Председатель правления</t>
    </r>
  </si>
  <si>
    <r>
      <t xml:space="preserve">Возмещаемый НДС </t>
    </r>
    <r>
      <rPr>
        <sz val="10"/>
        <rFont val="Times New Roman"/>
        <family val="1"/>
      </rPr>
      <t>(поступления)</t>
    </r>
  </si>
  <si>
    <t>Источники финансирования инвестиционных программ</t>
  </si>
  <si>
    <t>Приложение № 4.2
к Приказу Минэнерго России
от 24.03.2010 № 114</t>
  </si>
  <si>
    <t>Утверждаю</t>
  </si>
  <si>
    <t>млн.руб.</t>
  </si>
  <si>
    <t>Источник финансирования в тыс. руб.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</si>
  <si>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</si>
  <si>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</si>
  <si>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</si>
  <si>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</si>
  <si>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</si>
  <si>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</si>
  <si>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</si>
  <si>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</si>
  <si>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</si>
  <si>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</si>
  <si>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</si>
  <si>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</si>
  <si>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</si>
  <si>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</si>
  <si>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</si>
  <si>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</si>
  <si>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</si>
  <si>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</si>
  <si>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</si>
  <si>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</si>
  <si>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Прочие собственные средства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</si>
  <si>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</si>
  <si>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</si>
  <si>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</si>
  <si>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</si>
  <si>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</si>
  <si>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</si>
  <si>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2.2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</si>
  <si>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</si>
  <si>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</si>
  <si>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</si>
  <si>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</si>
  <si>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</si>
  <si>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</si>
  <si>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</si>
  <si>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</si>
  <si>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</si>
  <si>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</si>
  <si>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</si>
  <si>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</si>
  <si>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</si>
  <si>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</si>
  <si>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</si>
  <si>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>План, в соответствии с утвержденной инвестиционной программой, указать, кем и когда утверждена инвестиционная программа.</t>
  </si>
  <si>
    <t>ФГУП 102 ПЭС Минобороны России  в 2017-2019 г.г.</t>
  </si>
  <si>
    <t>План финансирования 2016 года</t>
  </si>
  <si>
    <t>Реконструкция  ВЛ-10кВ ПСТ Перевальное, Л-7, отпайка от опоры 98 на полигон</t>
  </si>
  <si>
    <t>План  2017 года</t>
  </si>
  <si>
    <t xml:space="preserve">План 2019 года 
</t>
  </si>
  <si>
    <t>Мероприятия направленные на
реализацию технических
присоединений потребителей</t>
  </si>
  <si>
    <t>Капитальные вложения
производственного характера
(технологические присоединения)</t>
  </si>
  <si>
    <t>Планируемые технологические
присоединения</t>
  </si>
  <si>
    <t>цена 1шт.*20тыс.руб</t>
  </si>
  <si>
    <t>цена 1шт.*0,5тыс.руб</t>
  </si>
  <si>
    <t>цена 1шт.*20тыс. руб</t>
  </si>
  <si>
    <t>цена 1шт.*50тыс  .руб</t>
  </si>
  <si>
    <t>цена 1шт.*220тыс. руб</t>
  </si>
  <si>
    <t>цена 1шт.*2500тыс. руб</t>
  </si>
  <si>
    <t>цена 1шт.*570тыс. руб</t>
  </si>
  <si>
    <r>
      <t xml:space="preserve">Первоначальная стоимость вводимых основных средств </t>
    </r>
    <r>
      <rPr>
        <b/>
        <sz val="6"/>
        <rFont val="Times New Roman"/>
        <family val="1"/>
      </rPr>
      <t>(без НДС)</t>
    </r>
    <r>
      <rPr>
        <sz val="6"/>
        <rFont val="Times New Roman"/>
        <family val="1"/>
      </rPr>
      <t>**</t>
    </r>
  </si>
  <si>
    <t>Реконструкция  ВЛ 6-10кВ ПСТ Перевальное, Л-7, отпайка от опоры 98 на полигон</t>
  </si>
  <si>
    <t>АС35</t>
  </si>
  <si>
    <t>2,73км</t>
  </si>
  <si>
    <t>2016г.</t>
  </si>
  <si>
    <t>Главный инженер</t>
  </si>
  <si>
    <t>Краткое описание инвестиционной программы  ФГУП 102 ПЭС Минобороны России  в 2017-2019 г.г.</t>
  </si>
  <si>
    <t>Реконструкция  КЛ, в  т.ч.:</t>
  </si>
  <si>
    <t>Реконструкция  КЛ-10кВ ПС Евпатория ТП 101</t>
  </si>
  <si>
    <t>П</t>
  </si>
  <si>
    <t>3,2298 км</t>
  </si>
  <si>
    <t>АСБл 3х185</t>
  </si>
  <si>
    <t>Объем финансирования</t>
  </si>
  <si>
    <t>Прогноз ввода/вывода объектов по реализации инвестиционой программы  ФГУП 102 ПЭС Минобороны России  в 2017-2019 г.г.</t>
  </si>
  <si>
    <t>на 2017-2019 г.г.</t>
  </si>
  <si>
    <t>16</t>
  </si>
  <si>
    <t>на 2017 год</t>
  </si>
  <si>
    <t>"_______" ____________ 2016г.</t>
  </si>
  <si>
    <t>План *
года N         (2017 г.)</t>
  </si>
  <si>
    <t>Реконструкция ЛЭП 10 кВ , в т.ч.:</t>
  </si>
  <si>
    <t>П/С</t>
  </si>
  <si>
    <t>СБ-6  3х35</t>
  </si>
  <si>
    <t>0,16  0,13</t>
  </si>
  <si>
    <t>ААБл 3х50, ААБл 3х95</t>
  </si>
  <si>
    <t>цена 1шт.*786,5тыс. руб</t>
  </si>
  <si>
    <t>Гаврисенко А.Л.</t>
  </si>
  <si>
    <t>1,250 км</t>
  </si>
  <si>
    <t>АС 70
АСБл3х120</t>
  </si>
  <si>
    <t xml:space="preserve">0,75
0,50
</t>
  </si>
  <si>
    <t>1,25 км</t>
  </si>
  <si>
    <t>Процент освоения сметной стоимости
на 01.01.2016 года,
%</t>
  </si>
  <si>
    <t>Техническая готовность объекта
на 01.01.2016,
% **</t>
  </si>
  <si>
    <t>пгт. Перевальное</t>
  </si>
  <si>
    <t>2,73 км</t>
  </si>
  <si>
    <t>г. Евпатория</t>
  </si>
  <si>
    <t>Программа деятельности ФГУП 102 ПЭС Минобороны России</t>
  </si>
  <si>
    <t>Создание нового производственного участка.
Смена места базирования действующего ПУ№4</t>
  </si>
  <si>
    <t>Директор ФГУП 102 ПЭС Минобороны России</t>
  </si>
  <si>
    <t>А.А. Яковец</t>
  </si>
  <si>
    <r>
      <rPr>
        <b/>
        <sz val="8"/>
        <rFont val="Times New Roman"/>
        <family val="1"/>
      </rPr>
      <t>Утверждаю</t>
    </r>
    <r>
      <rPr>
        <sz val="8"/>
        <rFont val="Times New Roman"/>
        <family val="1"/>
      </rPr>
      <t xml:space="preserve">
Директор ФГУП 102 ПЭС Минобороны России </t>
    </r>
  </si>
  <si>
    <t xml:space="preserve">А.А. Яковец  </t>
  </si>
  <si>
    <t xml:space="preserve">          (подпись)</t>
  </si>
  <si>
    <t xml:space="preserve">      (подпись)</t>
  </si>
  <si>
    <r>
      <rPr>
        <b/>
        <sz val="8"/>
        <rFont val="Times New Roman"/>
        <family val="1"/>
      </rPr>
      <t>Утверждаю</t>
    </r>
    <r>
      <rPr>
        <sz val="8"/>
        <rFont val="Times New Roman"/>
        <family val="1"/>
      </rPr>
      <t xml:space="preserve">
Директор ФГУП 102 ПЭС Минобороны России  </t>
    </r>
  </si>
  <si>
    <t xml:space="preserve">    (подпись)</t>
  </si>
  <si>
    <t xml:space="preserve">   (подпись)</t>
  </si>
  <si>
    <t xml:space="preserve">А.А. Яковец </t>
  </si>
  <si>
    <r>
      <rPr>
        <b/>
        <sz val="8"/>
        <rFont val="Times New Roman"/>
        <family val="1"/>
      </rPr>
      <t>Яковец А.А.</t>
    </r>
    <r>
      <rPr>
        <sz val="8"/>
        <rFont val="Times New Roman"/>
        <family val="1"/>
      </rPr>
      <t xml:space="preserve">  </t>
    </r>
  </si>
  <si>
    <r>
      <rPr>
        <b/>
        <sz val="8"/>
        <rFont val="Times New Roman"/>
        <family val="1"/>
      </rPr>
      <t>Утверждаю</t>
    </r>
    <r>
      <rPr>
        <sz val="8"/>
        <rFont val="Times New Roman"/>
        <family val="1"/>
      </rPr>
      <t xml:space="preserve">
Директор ФГУП 102 ПЭС 
Минобороны России</t>
    </r>
  </si>
  <si>
    <t>Т.В. Кибец</t>
  </si>
  <si>
    <t>цена 1шт.*4 тыс. руб</t>
  </si>
  <si>
    <t>Реконструкция ЛЭП 10кВ ПС Красносельская - опора 5/59- ТП-24 и опора 5/107 - ТП-25, пгт. Черноморское</t>
  </si>
  <si>
    <t>Вагон-бытовка 7000х3000х2600 мм (3ед.) для организаци производственного участка в пгт. Гвардейское Симферопольского района</t>
  </si>
  <si>
    <t>Вагон-бытовка 7000х3000х2600 мм (3ед.), для организаци производственного участка в пгт. Гвардейское Симферопольского района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</si>
</sst>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00"/>
    <numFmt numFmtId="186" formatCode="0.000000"/>
    <numFmt numFmtId="187" formatCode="0.0000000"/>
    <numFmt numFmtId="188" formatCode="0.000"/>
    <numFmt numFmtId="189" formatCode="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0_р_."/>
    <numFmt numFmtId="207" formatCode="#,##0_р_."/>
    <numFmt numFmtId="208" formatCode="#,##0.00&quot;р.&quot;"/>
    <numFmt numFmtId="209" formatCode="0000"/>
    <numFmt numFmtId="210" formatCode="#,##0.0"/>
    <numFmt numFmtId="211" formatCode="#,##0.0_р_."/>
    <numFmt numFmtId="212" formatCode="#,##0.000"/>
  </numFmts>
  <fonts count="5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11"/>
      <name val="Arial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6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1" fontId="2" fillId="33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84" fontId="2" fillId="0" borderId="14" xfId="0" applyNumberFormat="1" applyFont="1" applyBorder="1" applyAlignment="1">
      <alignment horizontal="center" vertical="center" wrapText="1"/>
    </xf>
    <xf numFmtId="184" fontId="2" fillId="33" borderId="14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88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84" fontId="1" fillId="0" borderId="14" xfId="0" applyNumberFormat="1" applyFont="1" applyBorder="1" applyAlignment="1">
      <alignment horizontal="center" vertical="center" wrapText="1"/>
    </xf>
    <xf numFmtId="184" fontId="1" fillId="33" borderId="14" xfId="0" applyNumberFormat="1" applyFont="1" applyFill="1" applyBorder="1" applyAlignment="1">
      <alignment horizontal="center" vertical="center" wrapText="1"/>
    </xf>
    <xf numFmtId="1" fontId="1" fillId="33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88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9" fontId="1" fillId="33" borderId="11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188" fontId="1" fillId="33" borderId="10" xfId="0" applyNumberFormat="1" applyFont="1" applyFill="1" applyBorder="1" applyAlignment="1">
      <alignment horizontal="center" vertical="center"/>
    </xf>
    <xf numFmtId="188" fontId="1" fillId="33" borderId="15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/>
    </xf>
    <xf numFmtId="49" fontId="1" fillId="33" borderId="11" xfId="0" applyNumberFormat="1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188" fontId="1" fillId="33" borderId="13" xfId="0" applyNumberFormat="1" applyFont="1" applyFill="1" applyBorder="1" applyAlignment="1">
      <alignment horizontal="center" vertical="center"/>
    </xf>
    <xf numFmtId="188" fontId="1" fillId="33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188" fontId="10" fillId="0" borderId="0" xfId="0" applyNumberFormat="1" applyFont="1" applyFill="1" applyAlignment="1">
      <alignment horizontal="center" vertical="center" wrapText="1"/>
    </xf>
    <xf numFmtId="188" fontId="10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188" fontId="1" fillId="33" borderId="14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14" xfId="0" applyNumberFormat="1" applyFont="1" applyFill="1" applyBorder="1" applyAlignment="1">
      <alignment horizontal="center" vertical="center" wrapText="1"/>
    </xf>
    <xf numFmtId="188" fontId="1" fillId="33" borderId="14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3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33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14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88" fontId="2" fillId="33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188" fontId="2" fillId="33" borderId="18" xfId="0" applyNumberFormat="1" applyFont="1" applyFill="1" applyBorder="1" applyAlignment="1">
      <alignment horizontal="center" vertical="center" wrapText="1"/>
    </xf>
    <xf numFmtId="188" fontId="1" fillId="33" borderId="19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left" vertical="center" wrapText="1"/>
    </xf>
    <xf numFmtId="188" fontId="10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9" fillId="33" borderId="10" xfId="0" applyNumberFormat="1" applyFont="1" applyFill="1" applyBorder="1" applyAlignment="1">
      <alignment horizontal="center" vertical="center" wrapText="1"/>
    </xf>
    <xf numFmtId="2" fontId="9" fillId="33" borderId="15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5" xfId="0" applyNumberFormat="1" applyFont="1" applyFill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" fontId="1" fillId="33" borderId="15" xfId="0" applyNumberFormat="1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10" fillId="0" borderId="0" xfId="53" applyFont="1">
      <alignment/>
      <protection/>
    </xf>
    <xf numFmtId="0" fontId="4" fillId="0" borderId="0" xfId="53" applyFont="1">
      <alignment/>
      <protection/>
    </xf>
    <xf numFmtId="0" fontId="17" fillId="0" borderId="0" xfId="53">
      <alignment/>
      <protection/>
    </xf>
    <xf numFmtId="0" fontId="4" fillId="0" borderId="0" xfId="53" applyFont="1" applyAlignment="1">
      <alignment horizontal="center" wrapText="1"/>
      <protection/>
    </xf>
    <xf numFmtId="0" fontId="10" fillId="0" borderId="0" xfId="53" applyFont="1" applyAlignment="1">
      <alignment/>
      <protection/>
    </xf>
    <xf numFmtId="0" fontId="4" fillId="0" borderId="0" xfId="53" applyFont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horizontal="center" wrapText="1"/>
      <protection/>
    </xf>
    <xf numFmtId="0" fontId="13" fillId="0" borderId="0" xfId="53" applyFont="1" applyBorder="1" applyAlignment="1">
      <alignment horizontal="center"/>
      <protection/>
    </xf>
    <xf numFmtId="0" fontId="14" fillId="0" borderId="0" xfId="53" applyFont="1" applyBorder="1" applyAlignment="1">
      <alignment horizontal="right"/>
      <protection/>
    </xf>
    <xf numFmtId="0" fontId="1" fillId="0" borderId="0" xfId="53" applyFont="1" applyBorder="1" applyAlignment="1">
      <alignment horizontal="center" vertical="top"/>
      <protection/>
    </xf>
    <xf numFmtId="0" fontId="13" fillId="0" borderId="0" xfId="53" applyFont="1" applyBorder="1" applyAlignment="1">
      <alignment horizontal="right"/>
      <protection/>
    </xf>
    <xf numFmtId="0" fontId="13" fillId="0" borderId="0" xfId="53" applyFont="1" applyBorder="1">
      <alignment/>
      <protection/>
    </xf>
    <xf numFmtId="0" fontId="13" fillId="0" borderId="0" xfId="53" applyFont="1" applyBorder="1" applyAlignment="1">
      <alignment horizontal="left"/>
      <protection/>
    </xf>
    <xf numFmtId="0" fontId="17" fillId="0" borderId="0" xfId="53" applyBorder="1">
      <alignment/>
      <protection/>
    </xf>
    <xf numFmtId="0" fontId="13" fillId="0" borderId="0" xfId="53" applyFont="1" applyAlignment="1">
      <alignment horizontal="right"/>
      <protection/>
    </xf>
    <xf numFmtId="0" fontId="1" fillId="0" borderId="0" xfId="53" applyFont="1">
      <alignment/>
      <protection/>
    </xf>
    <xf numFmtId="0" fontId="1" fillId="0" borderId="0" xfId="53" applyFont="1" applyBorder="1" applyAlignment="1">
      <alignment horizontal="right"/>
      <protection/>
    </xf>
    <xf numFmtId="0" fontId="1" fillId="0" borderId="0" xfId="53" applyFont="1" applyBorder="1">
      <alignment/>
      <protection/>
    </xf>
    <xf numFmtId="0" fontId="11" fillId="0" borderId="0" xfId="53" applyFont="1">
      <alignment/>
      <protection/>
    </xf>
    <xf numFmtId="49" fontId="55" fillId="0" borderId="11" xfId="0" applyNumberFormat="1" applyFont="1" applyFill="1" applyBorder="1" applyAlignment="1">
      <alignment horizontal="left" vertical="center"/>
    </xf>
    <xf numFmtId="0" fontId="55" fillId="0" borderId="0" xfId="0" applyFont="1" applyAlignment="1">
      <alignment/>
    </xf>
    <xf numFmtId="0" fontId="55" fillId="0" borderId="0" xfId="0" applyFont="1" applyFill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2" fillId="33" borderId="0" xfId="0" applyFont="1" applyFill="1" applyAlignment="1">
      <alignment/>
    </xf>
    <xf numFmtId="49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2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/>
    </xf>
    <xf numFmtId="184" fontId="2" fillId="33" borderId="25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184" fontId="1" fillId="33" borderId="1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184" fontId="2" fillId="33" borderId="15" xfId="0" applyNumberFormat="1" applyFont="1" applyFill="1" applyBorder="1" applyAlignment="1">
      <alignment horizontal="center" vertical="center" wrapText="1"/>
    </xf>
    <xf numFmtId="1" fontId="1" fillId="33" borderId="20" xfId="0" applyNumberFormat="1" applyFont="1" applyFill="1" applyBorder="1" applyAlignment="1">
      <alignment horizontal="center" vertical="center" wrapText="1"/>
    </xf>
    <xf numFmtId="184" fontId="1" fillId="33" borderId="20" xfId="0" applyNumberFormat="1" applyFont="1" applyFill="1" applyBorder="1" applyAlignment="1">
      <alignment horizontal="center" vertical="center" wrapText="1"/>
    </xf>
    <xf numFmtId="184" fontId="2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184" fontId="1" fillId="0" borderId="20" xfId="0" applyNumberFormat="1" applyFont="1" applyBorder="1" applyAlignment="1">
      <alignment horizontal="center" vertical="center" wrapText="1"/>
    </xf>
    <xf numFmtId="184" fontId="1" fillId="0" borderId="16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2" fontId="1" fillId="33" borderId="20" xfId="0" applyNumberFormat="1" applyFont="1" applyFill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center" vertical="center"/>
    </xf>
    <xf numFmtId="2" fontId="1" fillId="33" borderId="23" xfId="0" applyNumberFormat="1" applyFont="1" applyFill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left" wrapText="1"/>
    </xf>
    <xf numFmtId="0" fontId="3" fillId="0" borderId="2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left" wrapText="1"/>
    </xf>
    <xf numFmtId="0" fontId="3" fillId="0" borderId="23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49" fontId="3" fillId="0" borderId="20" xfId="0" applyNumberFormat="1" applyFont="1" applyBorder="1" applyAlignment="1">
      <alignment/>
    </xf>
    <xf numFmtId="2" fontId="3" fillId="0" borderId="2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/>
    </xf>
    <xf numFmtId="2" fontId="9" fillId="33" borderId="29" xfId="0" applyNumberFormat="1" applyFont="1" applyFill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horizontal="center" vertical="center" wrapText="1"/>
    </xf>
    <xf numFmtId="49" fontId="9" fillId="33" borderId="30" xfId="0" applyNumberFormat="1" applyFont="1" applyFill="1" applyBorder="1" applyAlignment="1">
      <alignment horizontal="left" vertical="center"/>
    </xf>
    <xf numFmtId="0" fontId="9" fillId="33" borderId="18" xfId="0" applyFont="1" applyFill="1" applyBorder="1" applyAlignment="1">
      <alignment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center" wrapText="1"/>
    </xf>
    <xf numFmtId="2" fontId="9" fillId="33" borderId="18" xfId="0" applyNumberFormat="1" applyFont="1" applyFill="1" applyBorder="1" applyAlignment="1">
      <alignment horizontal="center" vertical="center"/>
    </xf>
    <xf numFmtId="2" fontId="9" fillId="33" borderId="25" xfId="0" applyNumberFormat="1" applyFont="1" applyFill="1" applyBorder="1" applyAlignment="1">
      <alignment horizontal="center" vertical="center"/>
    </xf>
    <xf numFmtId="2" fontId="9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center"/>
    </xf>
    <xf numFmtId="0" fontId="2" fillId="33" borderId="32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88" fontId="10" fillId="0" borderId="0" xfId="0" applyNumberFormat="1" applyFont="1" applyFill="1" applyAlignment="1">
      <alignment horizontal="left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left" vertical="center"/>
    </xf>
    <xf numFmtId="0" fontId="5" fillId="33" borderId="39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39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45" xfId="0" applyNumberFormat="1" applyFont="1" applyBorder="1" applyAlignment="1">
      <alignment horizontal="center" vertical="center"/>
    </xf>
    <xf numFmtId="1" fontId="10" fillId="0" borderId="46" xfId="0" applyNumberFormat="1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9" fillId="0" borderId="46" xfId="0" applyFont="1" applyBorder="1" applyAlignment="1">
      <alignment horizontal="left" vertical="center" wrapText="1"/>
    </xf>
    <xf numFmtId="1" fontId="9" fillId="0" borderId="13" xfId="0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1" fontId="9" fillId="0" borderId="52" xfId="0" applyNumberFormat="1" applyFont="1" applyBorder="1" applyAlignment="1">
      <alignment horizontal="center" vertical="center"/>
    </xf>
    <xf numFmtId="1" fontId="9" fillId="0" borderId="49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1" fontId="9" fillId="0" borderId="22" xfId="0" applyNumberFormat="1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1" fontId="9" fillId="0" borderId="42" xfId="0" applyNumberFormat="1" applyFont="1" applyBorder="1" applyAlignment="1">
      <alignment horizontal="center" vertical="center"/>
    </xf>
    <xf numFmtId="1" fontId="9" fillId="0" borderId="40" xfId="0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51" xfId="0" applyFont="1" applyBorder="1" applyAlignment="1">
      <alignment horizontal="left" vertical="center"/>
    </xf>
    <xf numFmtId="1" fontId="10" fillId="0" borderId="43" xfId="0" applyNumberFormat="1" applyFont="1" applyBorder="1" applyAlignment="1">
      <alignment horizontal="center" vertical="center"/>
    </xf>
    <xf numFmtId="1" fontId="10" fillId="0" borderId="44" xfId="0" applyNumberFormat="1" applyFont="1" applyBorder="1" applyAlignment="1">
      <alignment horizontal="center" vertical="center"/>
    </xf>
    <xf numFmtId="1" fontId="10" fillId="0" borderId="29" xfId="0" applyNumberFormat="1" applyFont="1" applyBorder="1" applyAlignment="1">
      <alignment horizontal="center" vertical="center"/>
    </xf>
    <xf numFmtId="1" fontId="10" fillId="0" borderId="53" xfId="0" applyNumberFormat="1" applyFont="1" applyBorder="1" applyAlignment="1">
      <alignment horizontal="center" vertical="center"/>
    </xf>
    <xf numFmtId="1" fontId="10" fillId="0" borderId="41" xfId="0" applyNumberFormat="1" applyFont="1" applyBorder="1" applyAlignment="1">
      <alignment horizontal="center" vertical="center"/>
    </xf>
    <xf numFmtId="1" fontId="10" fillId="0" borderId="5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43" xfId="0" applyNumberFormat="1" applyFont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49" fontId="13" fillId="0" borderId="39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39" xfId="0" applyFont="1" applyBorder="1" applyAlignment="1">
      <alignment horizontal="right"/>
    </xf>
    <xf numFmtId="49" fontId="13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 wrapText="1"/>
    </xf>
    <xf numFmtId="0" fontId="0" fillId="0" borderId="0" xfId="0" applyAlignment="1">
      <alignment/>
    </xf>
    <xf numFmtId="0" fontId="14" fillId="0" borderId="39" xfId="0" applyFont="1" applyBorder="1" applyAlignment="1">
      <alignment horizontal="right"/>
    </xf>
    <xf numFmtId="0" fontId="1" fillId="0" borderId="41" xfId="0" applyFont="1" applyBorder="1" applyAlignment="1">
      <alignment horizontal="left" vertical="top"/>
    </xf>
    <xf numFmtId="49" fontId="10" fillId="0" borderId="12" xfId="53" applyNumberFormat="1" applyFont="1" applyBorder="1" applyAlignment="1">
      <alignment horizontal="center" vertical="center"/>
      <protection/>
    </xf>
    <xf numFmtId="49" fontId="10" fillId="0" borderId="45" xfId="53" applyNumberFormat="1" applyFont="1" applyBorder="1" applyAlignment="1">
      <alignment horizontal="center" vertical="center"/>
      <protection/>
    </xf>
    <xf numFmtId="49" fontId="10" fillId="0" borderId="47" xfId="53" applyNumberFormat="1" applyFont="1" applyBorder="1" applyAlignment="1">
      <alignment horizontal="center" vertical="center"/>
      <protection/>
    </xf>
    <xf numFmtId="0" fontId="10" fillId="0" borderId="12" xfId="53" applyFont="1" applyBorder="1" applyAlignment="1">
      <alignment horizontal="right" vertical="center"/>
      <protection/>
    </xf>
    <xf numFmtId="0" fontId="10" fillId="0" borderId="45" xfId="53" applyFont="1" applyBorder="1" applyAlignment="1">
      <alignment horizontal="right" vertical="center"/>
      <protection/>
    </xf>
    <xf numFmtId="0" fontId="10" fillId="0" borderId="47" xfId="53" applyFont="1" applyBorder="1" applyAlignment="1">
      <alignment horizontal="right" vertical="center"/>
      <protection/>
    </xf>
    <xf numFmtId="210" fontId="10" fillId="0" borderId="12" xfId="53" applyNumberFormat="1" applyFont="1" applyBorder="1" applyAlignment="1">
      <alignment horizontal="center" vertical="center"/>
      <protection/>
    </xf>
    <xf numFmtId="210" fontId="10" fillId="0" borderId="45" xfId="53" applyNumberFormat="1" applyFont="1" applyBorder="1" applyAlignment="1">
      <alignment horizontal="center" vertical="center"/>
      <protection/>
    </xf>
    <xf numFmtId="210" fontId="10" fillId="0" borderId="47" xfId="53" applyNumberFormat="1" applyFont="1" applyBorder="1" applyAlignment="1">
      <alignment horizontal="center" vertical="center"/>
      <protection/>
    </xf>
    <xf numFmtId="49" fontId="9" fillId="0" borderId="21" xfId="53" applyNumberFormat="1" applyFont="1" applyBorder="1" applyAlignment="1">
      <alignment horizontal="center" vertical="center"/>
      <protection/>
    </xf>
    <xf numFmtId="49" fontId="9" fillId="0" borderId="38" xfId="53" applyNumberFormat="1" applyFont="1" applyBorder="1" applyAlignment="1">
      <alignment horizontal="center" vertical="center"/>
      <protection/>
    </xf>
    <xf numFmtId="49" fontId="9" fillId="0" borderId="40" xfId="53" applyNumberFormat="1" applyFont="1" applyBorder="1" applyAlignment="1">
      <alignment horizontal="center" vertical="center"/>
      <protection/>
    </xf>
    <xf numFmtId="0" fontId="9" fillId="0" borderId="21" xfId="53" applyFont="1" applyBorder="1" applyAlignment="1">
      <alignment vertical="center"/>
      <protection/>
    </xf>
    <xf numFmtId="0" fontId="9" fillId="0" borderId="38" xfId="53" applyFont="1" applyBorder="1" applyAlignment="1">
      <alignment vertical="center"/>
      <protection/>
    </xf>
    <xf numFmtId="0" fontId="9" fillId="0" borderId="40" xfId="53" applyFont="1" applyBorder="1" applyAlignment="1">
      <alignment vertical="center"/>
      <protection/>
    </xf>
    <xf numFmtId="212" fontId="9" fillId="0" borderId="21" xfId="53" applyNumberFormat="1" applyFont="1" applyBorder="1" applyAlignment="1">
      <alignment horizontal="center" vertical="center"/>
      <protection/>
    </xf>
    <xf numFmtId="212" fontId="9" fillId="0" borderId="38" xfId="53" applyNumberFormat="1" applyFont="1" applyBorder="1" applyAlignment="1">
      <alignment horizontal="center" vertical="center"/>
      <protection/>
    </xf>
    <xf numFmtId="212" fontId="9" fillId="0" borderId="40" xfId="53" applyNumberFormat="1" applyFont="1" applyBorder="1" applyAlignment="1">
      <alignment horizontal="center" vertical="center"/>
      <protection/>
    </xf>
    <xf numFmtId="210" fontId="9" fillId="0" borderId="38" xfId="53" applyNumberFormat="1" applyFont="1" applyBorder="1" applyAlignment="1">
      <alignment horizontal="center" vertical="center"/>
      <protection/>
    </xf>
    <xf numFmtId="210" fontId="9" fillId="0" borderId="40" xfId="53" applyNumberFormat="1" applyFont="1" applyBorder="1" applyAlignment="1">
      <alignment horizontal="center" vertical="center"/>
      <protection/>
    </xf>
    <xf numFmtId="49" fontId="10" fillId="0" borderId="11" xfId="53" applyNumberFormat="1" applyFont="1" applyBorder="1" applyAlignment="1">
      <alignment horizontal="center" vertical="center"/>
      <protection/>
    </xf>
    <xf numFmtId="49" fontId="10" fillId="0" borderId="43" xfId="53" applyNumberFormat="1" applyFont="1" applyBorder="1" applyAlignment="1">
      <alignment horizontal="center" vertical="center"/>
      <protection/>
    </xf>
    <xf numFmtId="49" fontId="10" fillId="0" borderId="29" xfId="53" applyNumberFormat="1" applyFont="1" applyBorder="1" applyAlignment="1">
      <alignment horizontal="center" vertical="center"/>
      <protection/>
    </xf>
    <xf numFmtId="0" fontId="10" fillId="0" borderId="11" xfId="53" applyFont="1" applyBorder="1" applyAlignment="1">
      <alignment vertical="center"/>
      <protection/>
    </xf>
    <xf numFmtId="0" fontId="10" fillId="0" borderId="43" xfId="53" applyFont="1" applyBorder="1" applyAlignment="1">
      <alignment vertical="center"/>
      <protection/>
    </xf>
    <xf numFmtId="0" fontId="10" fillId="0" borderId="29" xfId="53" applyFont="1" applyBorder="1" applyAlignment="1">
      <alignment vertical="center"/>
      <protection/>
    </xf>
    <xf numFmtId="210" fontId="10" fillId="0" borderId="11" xfId="53" applyNumberFormat="1" applyFont="1" applyBorder="1" applyAlignment="1">
      <alignment horizontal="center" vertical="center"/>
      <protection/>
    </xf>
    <xf numFmtId="210" fontId="10" fillId="0" borderId="43" xfId="53" applyNumberFormat="1" applyFont="1" applyBorder="1" applyAlignment="1">
      <alignment horizontal="center" vertical="center"/>
      <protection/>
    </xf>
    <xf numFmtId="210" fontId="10" fillId="0" borderId="29" xfId="53" applyNumberFormat="1" applyFont="1" applyBorder="1" applyAlignment="1">
      <alignment horizontal="center" vertical="center"/>
      <protection/>
    </xf>
    <xf numFmtId="212" fontId="10" fillId="0" borderId="11" xfId="53" applyNumberFormat="1" applyFont="1" applyBorder="1" applyAlignment="1">
      <alignment horizontal="center" vertical="center"/>
      <protection/>
    </xf>
    <xf numFmtId="212" fontId="10" fillId="0" borderId="43" xfId="53" applyNumberFormat="1" applyFont="1" applyBorder="1" applyAlignment="1">
      <alignment horizontal="center" vertical="center"/>
      <protection/>
    </xf>
    <xf numFmtId="212" fontId="10" fillId="0" borderId="29" xfId="53" applyNumberFormat="1" applyFont="1" applyBorder="1" applyAlignment="1">
      <alignment horizontal="center" vertical="center"/>
      <protection/>
    </xf>
    <xf numFmtId="0" fontId="10" fillId="0" borderId="12" xfId="53" applyFont="1" applyBorder="1" applyAlignment="1">
      <alignment vertical="center"/>
      <protection/>
    </xf>
    <xf numFmtId="0" fontId="10" fillId="0" borderId="45" xfId="53" applyFont="1" applyBorder="1" applyAlignment="1">
      <alignment vertical="center"/>
      <protection/>
    </xf>
    <xf numFmtId="0" fontId="10" fillId="0" borderId="47" xfId="53" applyFont="1" applyBorder="1" applyAlignment="1">
      <alignment vertical="center"/>
      <protection/>
    </xf>
    <xf numFmtId="212" fontId="10" fillId="0" borderId="12" xfId="53" applyNumberFormat="1" applyFont="1" applyBorder="1" applyAlignment="1">
      <alignment horizontal="center" vertical="center"/>
      <protection/>
    </xf>
    <xf numFmtId="212" fontId="10" fillId="0" borderId="45" xfId="53" applyNumberFormat="1" applyFont="1" applyBorder="1" applyAlignment="1">
      <alignment horizontal="center" vertical="center"/>
      <protection/>
    </xf>
    <xf numFmtId="212" fontId="10" fillId="0" borderId="47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vertical="center" wrapText="1"/>
      <protection/>
    </xf>
    <xf numFmtId="0" fontId="10" fillId="0" borderId="43" xfId="53" applyNumberFormat="1" applyFont="1" applyBorder="1" applyAlignment="1">
      <alignment vertical="center" wrapText="1"/>
      <protection/>
    </xf>
    <xf numFmtId="0" fontId="10" fillId="0" borderId="29" xfId="53" applyNumberFormat="1" applyFont="1" applyBorder="1" applyAlignment="1">
      <alignment vertical="center" wrapText="1"/>
      <protection/>
    </xf>
    <xf numFmtId="49" fontId="10" fillId="0" borderId="21" xfId="53" applyNumberFormat="1" applyFont="1" applyBorder="1" applyAlignment="1">
      <alignment horizontal="center" vertical="center"/>
      <protection/>
    </xf>
    <xf numFmtId="49" fontId="10" fillId="0" borderId="38" xfId="53" applyNumberFormat="1" applyFont="1" applyBorder="1" applyAlignment="1">
      <alignment horizontal="center" vertical="center"/>
      <protection/>
    </xf>
    <xf numFmtId="0" fontId="10" fillId="0" borderId="21" xfId="53" applyFont="1" applyBorder="1" applyAlignment="1">
      <alignment vertical="center"/>
      <protection/>
    </xf>
    <xf numFmtId="0" fontId="10" fillId="0" borderId="38" xfId="53" applyFont="1" applyBorder="1" applyAlignment="1">
      <alignment vertical="center"/>
      <protection/>
    </xf>
    <xf numFmtId="0" fontId="10" fillId="0" borderId="40" xfId="53" applyFont="1" applyBorder="1" applyAlignment="1">
      <alignment vertical="center"/>
      <protection/>
    </xf>
    <xf numFmtId="212" fontId="10" fillId="0" borderId="21" xfId="53" applyNumberFormat="1" applyFont="1" applyBorder="1" applyAlignment="1">
      <alignment horizontal="center" vertical="center"/>
      <protection/>
    </xf>
    <xf numFmtId="212" fontId="10" fillId="0" borderId="38" xfId="53" applyNumberFormat="1" applyFont="1" applyBorder="1" applyAlignment="1">
      <alignment horizontal="center" vertical="center"/>
      <protection/>
    </xf>
    <xf numFmtId="212" fontId="10" fillId="0" borderId="40" xfId="53" applyNumberFormat="1" applyFont="1" applyBorder="1" applyAlignment="1">
      <alignment horizontal="center" vertical="center"/>
      <protection/>
    </xf>
    <xf numFmtId="210" fontId="10" fillId="0" borderId="38" xfId="53" applyNumberFormat="1" applyFont="1" applyBorder="1" applyAlignment="1">
      <alignment horizontal="center" vertical="center"/>
      <protection/>
    </xf>
    <xf numFmtId="210" fontId="10" fillId="0" borderId="40" xfId="53" applyNumberFormat="1" applyFont="1" applyBorder="1" applyAlignment="1">
      <alignment horizontal="center" vertical="center"/>
      <protection/>
    </xf>
    <xf numFmtId="0" fontId="1" fillId="0" borderId="41" xfId="53" applyFont="1" applyBorder="1" applyAlignment="1">
      <alignment horizontal="left" vertical="top"/>
      <protection/>
    </xf>
    <xf numFmtId="0" fontId="13" fillId="0" borderId="0" xfId="53" applyFont="1" applyBorder="1" applyAlignment="1">
      <alignment horizontal="right"/>
      <protection/>
    </xf>
    <xf numFmtId="0" fontId="17" fillId="0" borderId="0" xfId="53" applyAlignment="1">
      <alignment/>
      <protection/>
    </xf>
    <xf numFmtId="0" fontId="9" fillId="0" borderId="48" xfId="53" applyFont="1" applyBorder="1" applyAlignment="1">
      <alignment horizontal="center" vertical="center" wrapText="1"/>
      <protection/>
    </xf>
    <xf numFmtId="0" fontId="9" fillId="0" borderId="49" xfId="53" applyFont="1" applyBorder="1" applyAlignment="1">
      <alignment horizontal="center" vertical="center" wrapText="1"/>
      <protection/>
    </xf>
    <xf numFmtId="0" fontId="9" fillId="0" borderId="50" xfId="53" applyFont="1" applyBorder="1" applyAlignment="1">
      <alignment horizontal="center" vertical="center" wrapText="1"/>
      <protection/>
    </xf>
    <xf numFmtId="0" fontId="9" fillId="0" borderId="48" xfId="53" applyFont="1" applyBorder="1" applyAlignment="1">
      <alignment horizontal="center" vertical="center"/>
      <protection/>
    </xf>
    <xf numFmtId="0" fontId="9" fillId="0" borderId="49" xfId="53" applyFont="1" applyBorder="1" applyAlignment="1">
      <alignment horizontal="center" vertical="center"/>
      <protection/>
    </xf>
    <xf numFmtId="0" fontId="9" fillId="0" borderId="50" xfId="53" applyFont="1" applyBorder="1" applyAlignment="1">
      <alignment horizontal="center" vertical="center"/>
      <protection/>
    </xf>
    <xf numFmtId="0" fontId="1" fillId="0" borderId="0" xfId="53" applyFont="1" applyAlignment="1">
      <alignment horizontal="right" wrapText="1"/>
      <protection/>
    </xf>
    <xf numFmtId="0" fontId="4" fillId="0" borderId="0" xfId="53" applyFont="1" applyAlignment="1">
      <alignment horizontal="center" wrapText="1"/>
      <protection/>
    </xf>
    <xf numFmtId="0" fontId="17" fillId="0" borderId="0" xfId="53" applyAlignment="1">
      <alignment horizontal="center" wrapText="1"/>
      <protection/>
    </xf>
    <xf numFmtId="0" fontId="4" fillId="0" borderId="0" xfId="53" applyFont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 applyAlignment="1">
      <alignment horizontal="right"/>
      <protection/>
    </xf>
    <xf numFmtId="0" fontId="19" fillId="0" borderId="0" xfId="53" applyFont="1" applyAlignment="1">
      <alignment/>
      <protection/>
    </xf>
    <xf numFmtId="49" fontId="1" fillId="33" borderId="58" xfId="0" applyNumberFormat="1" applyFont="1" applyFill="1" applyBorder="1" applyAlignment="1">
      <alignment horizontal="right" vertical="center"/>
    </xf>
    <xf numFmtId="0" fontId="1" fillId="33" borderId="53" xfId="0" applyFont="1" applyFill="1" applyBorder="1" applyAlignment="1">
      <alignment horizontal="left" vertical="center" wrapText="1"/>
    </xf>
    <xf numFmtId="1" fontId="1" fillId="33" borderId="17" xfId="0" applyNumberFormat="1" applyFont="1" applyFill="1" applyBorder="1" applyAlignment="1">
      <alignment horizontal="center" vertical="center" wrapText="1"/>
    </xf>
    <xf numFmtId="184" fontId="1" fillId="33" borderId="17" xfId="0" applyNumberFormat="1" applyFont="1" applyFill="1" applyBorder="1" applyAlignment="1">
      <alignment horizontal="center" vertical="center" wrapText="1"/>
    </xf>
    <xf numFmtId="188" fontId="1" fillId="33" borderId="17" xfId="0" applyNumberFormat="1" applyFont="1" applyFill="1" applyBorder="1" applyAlignment="1">
      <alignment horizontal="center" vertical="center" wrapText="1"/>
    </xf>
    <xf numFmtId="188" fontId="1" fillId="33" borderId="53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184" fontId="1" fillId="33" borderId="59" xfId="0" applyNumberFormat="1" applyFont="1" applyFill="1" applyBorder="1" applyAlignment="1">
      <alignment horizontal="center" vertical="center" wrapText="1"/>
    </xf>
    <xf numFmtId="49" fontId="55" fillId="0" borderId="28" xfId="0" applyNumberFormat="1" applyFont="1" applyFill="1" applyBorder="1" applyAlignment="1">
      <alignment horizontal="center" vertical="center" wrapText="1"/>
    </xf>
    <xf numFmtId="49" fontId="10" fillId="0" borderId="0" xfId="53" applyNumberFormat="1" applyFont="1" applyBorder="1" applyAlignment="1">
      <alignment horizontal="center" vertical="center"/>
      <protection/>
    </xf>
    <xf numFmtId="0" fontId="10" fillId="0" borderId="0" xfId="53" applyFont="1" applyBorder="1" applyAlignment="1">
      <alignment horizontal="right" vertical="center"/>
      <protection/>
    </xf>
    <xf numFmtId="210" fontId="10" fillId="0" borderId="0" xfId="53" applyNumberFormat="1" applyFont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184" fontId="1" fillId="0" borderId="23" xfId="0" applyNumberFormat="1" applyFont="1" applyBorder="1" applyAlignment="1">
      <alignment horizontal="center" vertical="center" wrapText="1"/>
    </xf>
    <xf numFmtId="188" fontId="1" fillId="33" borderId="22" xfId="0" applyNumberFormat="1" applyFont="1" applyFill="1" applyBorder="1" applyAlignment="1">
      <alignment horizontal="center" vertical="center"/>
    </xf>
    <xf numFmtId="184" fontId="1" fillId="33" borderId="23" xfId="0" applyNumberFormat="1" applyFont="1" applyFill="1" applyBorder="1" applyAlignment="1">
      <alignment horizontal="center" vertical="center" wrapText="1"/>
    </xf>
    <xf numFmtId="188" fontId="1" fillId="33" borderId="22" xfId="0" applyNumberFormat="1" applyFont="1" applyFill="1" applyBorder="1" applyAlignment="1">
      <alignment horizontal="center" vertical="center" wrapText="1"/>
    </xf>
    <xf numFmtId="1" fontId="1" fillId="33" borderId="23" xfId="0" applyNumberFormat="1" applyFont="1" applyFill="1" applyBorder="1" applyAlignment="1">
      <alignment horizontal="center" vertical="center" wrapText="1"/>
    </xf>
    <xf numFmtId="184" fontId="1" fillId="0" borderId="24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right" vertical="center"/>
    </xf>
    <xf numFmtId="1" fontId="1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П 2015 239 млн.(с Прил.14)-22.01.1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tabSelected="1" view="pageBreakPreview" zoomScale="86" zoomScaleNormal="91" zoomScaleSheetLayoutView="86" workbookViewId="0" topLeftCell="A1">
      <selection activeCell="B52" sqref="B52"/>
    </sheetView>
  </sheetViews>
  <sheetFormatPr defaultColWidth="0.875" defaultRowHeight="12.75"/>
  <cols>
    <col min="1" max="1" width="4.25390625" style="47" customWidth="1"/>
    <col min="2" max="2" width="21.375" style="47" customWidth="1"/>
    <col min="3" max="3" width="8.375" style="47" customWidth="1"/>
    <col min="4" max="4" width="12.375" style="126" customWidth="1"/>
    <col min="5" max="5" width="8.125" style="47" customWidth="1"/>
    <col min="6" max="6" width="8.375" style="47" customWidth="1"/>
    <col min="7" max="9" width="11.625" style="47" customWidth="1"/>
    <col min="10" max="10" width="10.25390625" style="126" customWidth="1"/>
    <col min="11" max="11" width="10.00390625" style="126" customWidth="1"/>
    <col min="12" max="12" width="10.125" style="126" customWidth="1"/>
    <col min="13" max="13" width="10.25390625" style="126" customWidth="1"/>
    <col min="14" max="15" width="8.25390625" style="126" customWidth="1"/>
    <col min="16" max="16" width="6.625" style="126" customWidth="1"/>
    <col min="17" max="17" width="7.75390625" style="47" customWidth="1"/>
    <col min="18" max="16384" width="0.875" style="47" customWidth="1"/>
  </cols>
  <sheetData>
    <row r="1" spans="4:18" s="42" customFormat="1" ht="27" customHeight="1">
      <c r="D1" s="125"/>
      <c r="J1" s="125"/>
      <c r="K1" s="125"/>
      <c r="L1" s="125"/>
      <c r="M1" s="125"/>
      <c r="N1" s="43"/>
      <c r="O1" s="302" t="s">
        <v>130</v>
      </c>
      <c r="P1" s="302"/>
      <c r="Q1" s="302"/>
      <c r="R1" s="43"/>
    </row>
    <row r="2" spans="1:17" s="45" customFormat="1" ht="22.5" customHeight="1">
      <c r="A2" s="303" t="s">
        <v>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128"/>
      <c r="P2" s="128"/>
      <c r="Q2" s="44"/>
    </row>
    <row r="3" spans="1:20" ht="33.75" customHeight="1">
      <c r="A3" s="303" t="s">
        <v>300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22" t="s">
        <v>354</v>
      </c>
      <c r="P3" s="322"/>
      <c r="Q3" s="322"/>
      <c r="R3" s="161"/>
      <c r="S3" s="46"/>
      <c r="T3" s="46"/>
    </row>
    <row r="4" spans="1:20" ht="22.5" customHeight="1">
      <c r="A4" s="303" t="s">
        <v>123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23" t="s">
        <v>355</v>
      </c>
      <c r="P4" s="323"/>
      <c r="Q4" s="323"/>
      <c r="R4" s="162"/>
      <c r="S4" s="46"/>
      <c r="T4" s="46"/>
    </row>
    <row r="5" spans="15:20" ht="12" customHeight="1">
      <c r="O5" s="324" t="s">
        <v>131</v>
      </c>
      <c r="P5" s="324"/>
      <c r="Q5" s="324"/>
      <c r="R5" s="163"/>
      <c r="S5" s="46"/>
      <c r="T5" s="46"/>
    </row>
    <row r="6" spans="15:20" ht="21.75" customHeight="1">
      <c r="O6" s="24" t="s">
        <v>132</v>
      </c>
      <c r="P6" s="321" t="s">
        <v>319</v>
      </c>
      <c r="Q6" s="321"/>
      <c r="R6" s="105"/>
      <c r="S6" s="46"/>
      <c r="T6" s="46"/>
    </row>
    <row r="7" spans="16:20" ht="13.5" thickBot="1">
      <c r="P7" s="129"/>
      <c r="Q7" s="46"/>
      <c r="R7" s="46"/>
      <c r="S7" s="46"/>
      <c r="T7" s="46"/>
    </row>
    <row r="8" spans="1:17" ht="11.25">
      <c r="A8" s="304" t="s">
        <v>0</v>
      </c>
      <c r="B8" s="307" t="s">
        <v>1</v>
      </c>
      <c r="C8" s="310" t="s">
        <v>2</v>
      </c>
      <c r="D8" s="310" t="s">
        <v>3</v>
      </c>
      <c r="E8" s="310" t="s">
        <v>20</v>
      </c>
      <c r="F8" s="310" t="s">
        <v>21</v>
      </c>
      <c r="G8" s="310" t="s">
        <v>25</v>
      </c>
      <c r="H8" s="310" t="s">
        <v>26</v>
      </c>
      <c r="I8" s="310" t="s">
        <v>301</v>
      </c>
      <c r="J8" s="312" t="s">
        <v>27</v>
      </c>
      <c r="K8" s="313"/>
      <c r="L8" s="313"/>
      <c r="M8" s="313"/>
      <c r="N8" s="312" t="s">
        <v>327</v>
      </c>
      <c r="O8" s="313"/>
      <c r="P8" s="313"/>
      <c r="Q8" s="320"/>
    </row>
    <row r="9" spans="1:17" ht="33.75" customHeight="1">
      <c r="A9" s="305"/>
      <c r="B9" s="308"/>
      <c r="C9" s="311"/>
      <c r="D9" s="311"/>
      <c r="E9" s="316"/>
      <c r="F9" s="316"/>
      <c r="G9" s="311"/>
      <c r="H9" s="311"/>
      <c r="I9" s="311"/>
      <c r="J9" s="48">
        <v>2017</v>
      </c>
      <c r="K9" s="48">
        <v>2018</v>
      </c>
      <c r="L9" s="48">
        <v>2019</v>
      </c>
      <c r="M9" s="48" t="s">
        <v>22</v>
      </c>
      <c r="N9" s="48">
        <v>2017</v>
      </c>
      <c r="O9" s="48">
        <v>2018</v>
      </c>
      <c r="P9" s="48">
        <v>2019</v>
      </c>
      <c r="Q9" s="49" t="s">
        <v>22</v>
      </c>
    </row>
    <row r="10" spans="1:17" ht="26.25" customHeight="1" thickBot="1">
      <c r="A10" s="306"/>
      <c r="B10" s="309"/>
      <c r="C10" s="123" t="s">
        <v>24</v>
      </c>
      <c r="D10" s="123" t="s">
        <v>4</v>
      </c>
      <c r="E10" s="317"/>
      <c r="F10" s="317"/>
      <c r="G10" s="123" t="s">
        <v>5</v>
      </c>
      <c r="H10" s="123" t="s">
        <v>5</v>
      </c>
      <c r="I10" s="123" t="s">
        <v>5</v>
      </c>
      <c r="J10" s="123" t="s">
        <v>4</v>
      </c>
      <c r="K10" s="123" t="s">
        <v>4</v>
      </c>
      <c r="L10" s="123" t="s">
        <v>4</v>
      </c>
      <c r="M10" s="123" t="s">
        <v>4</v>
      </c>
      <c r="N10" s="123" t="s">
        <v>5</v>
      </c>
      <c r="O10" s="123" t="s">
        <v>5</v>
      </c>
      <c r="P10" s="123" t="s">
        <v>5</v>
      </c>
      <c r="Q10" s="124" t="s">
        <v>5</v>
      </c>
    </row>
    <row r="11" spans="1:17" s="46" customFormat="1" ht="18" customHeight="1">
      <c r="A11" s="294"/>
      <c r="B11" s="295" t="s">
        <v>146</v>
      </c>
      <c r="C11" s="296"/>
      <c r="D11" s="297"/>
      <c r="E11" s="296"/>
      <c r="F11" s="296"/>
      <c r="G11" s="298">
        <f>G12+G33+G37</f>
        <v>27.605999999999998</v>
      </c>
      <c r="H11" s="298">
        <f>H12+H33+H37</f>
        <v>19.002999999999997</v>
      </c>
      <c r="I11" s="298">
        <f>I12+I33+I37</f>
        <v>7.813</v>
      </c>
      <c r="J11" s="298"/>
      <c r="K11" s="298"/>
      <c r="L11" s="298"/>
      <c r="M11" s="298"/>
      <c r="N11" s="298">
        <f>N12+N33+N37</f>
        <v>3.066</v>
      </c>
      <c r="O11" s="299">
        <f>O12+O37</f>
        <v>2.575</v>
      </c>
      <c r="P11" s="300">
        <f>P12+P37</f>
        <v>14.152</v>
      </c>
      <c r="Q11" s="301">
        <f>Q12+Q37</f>
        <v>19.793</v>
      </c>
    </row>
    <row r="12" spans="1:17" s="46" customFormat="1" ht="45.75" customHeight="1">
      <c r="A12" s="51" t="s">
        <v>8</v>
      </c>
      <c r="B12" s="52" t="s">
        <v>9</v>
      </c>
      <c r="C12" s="53"/>
      <c r="D12" s="48"/>
      <c r="E12" s="53"/>
      <c r="F12" s="53"/>
      <c r="G12" s="169">
        <f>G13+G21+G25+G29</f>
        <v>21.075999999999997</v>
      </c>
      <c r="H12" s="169">
        <f>H13+H21+H25+H29</f>
        <v>17.942999999999998</v>
      </c>
      <c r="I12" s="169">
        <f>I13+I21+I25+I29</f>
        <v>3.133</v>
      </c>
      <c r="J12" s="169"/>
      <c r="K12" s="169"/>
      <c r="L12" s="169"/>
      <c r="M12" s="169"/>
      <c r="N12" s="169">
        <f>N13+N21+N25+N29</f>
        <v>2.276</v>
      </c>
      <c r="O12" s="169">
        <f>O13+O21+O25+O29</f>
        <v>1.515</v>
      </c>
      <c r="P12" s="169">
        <f>P13+P21+P25+P29</f>
        <v>14.152</v>
      </c>
      <c r="Q12" s="170">
        <f>Q13+Q21+Q25+Q29</f>
        <v>17.942999999999998</v>
      </c>
    </row>
    <row r="13" spans="1:17" s="46" customFormat="1" ht="56.25" customHeight="1">
      <c r="A13" s="51" t="s">
        <v>28</v>
      </c>
      <c r="B13" s="52" t="s">
        <v>10</v>
      </c>
      <c r="C13" s="53"/>
      <c r="D13" s="48"/>
      <c r="E13" s="53"/>
      <c r="F13" s="53"/>
      <c r="G13" s="169">
        <f>SUM(G14+G16+G19)</f>
        <v>18.799999999999997</v>
      </c>
      <c r="H13" s="169">
        <f>SUM(H14+H16+H19)</f>
        <v>15.667</v>
      </c>
      <c r="I13" s="169">
        <f>SUM(I14+I16)</f>
        <v>3.133</v>
      </c>
      <c r="J13" s="169"/>
      <c r="K13" s="169"/>
      <c r="L13" s="169"/>
      <c r="M13" s="169"/>
      <c r="N13" s="169">
        <f>SUM(N14+N16+N19+N22)</f>
        <v>2.276</v>
      </c>
      <c r="O13" s="169">
        <f>SUM(O14+O16+O19+O22)</f>
        <v>1.515</v>
      </c>
      <c r="P13" s="293">
        <f>SUM(P14+P16+P19+P22)</f>
        <v>14.152</v>
      </c>
      <c r="Q13" s="292">
        <f>SUM(Q14+Q16+Q19+Q22)</f>
        <v>17.942999999999998</v>
      </c>
    </row>
    <row r="14" spans="1:17" s="58" customFormat="1" ht="10.5">
      <c r="A14" s="54" t="s">
        <v>134</v>
      </c>
      <c r="B14" s="55" t="s">
        <v>135</v>
      </c>
      <c r="C14" s="56"/>
      <c r="D14" s="127"/>
      <c r="E14" s="56"/>
      <c r="F14" s="56"/>
      <c r="G14" s="171">
        <f>SUM(G15:G15)</f>
        <v>0.898</v>
      </c>
      <c r="H14" s="171">
        <f>SUM(H15:H15)</f>
        <v>0</v>
      </c>
      <c r="I14" s="171">
        <f>SUM(I15:I15)</f>
        <v>0.898</v>
      </c>
      <c r="J14" s="171"/>
      <c r="K14" s="171"/>
      <c r="L14" s="171"/>
      <c r="M14" s="171"/>
      <c r="N14" s="171">
        <f>SUM(N15:N15)</f>
        <v>0</v>
      </c>
      <c r="O14" s="184">
        <f>SUM(O15:O15)</f>
        <v>0</v>
      </c>
      <c r="P14" s="184">
        <f>SUM(P15:P15)</f>
        <v>0</v>
      </c>
      <c r="Q14" s="172">
        <f>SUM(Q15:Q15)</f>
        <v>0</v>
      </c>
    </row>
    <row r="15" spans="1:17" s="58" customFormat="1" ht="38.25" customHeight="1">
      <c r="A15" s="59" t="s">
        <v>8</v>
      </c>
      <c r="B15" s="60" t="s">
        <v>46</v>
      </c>
      <c r="C15" s="61" t="s">
        <v>142</v>
      </c>
      <c r="D15" s="97" t="s">
        <v>139</v>
      </c>
      <c r="E15" s="61">
        <v>2016</v>
      </c>
      <c r="F15" s="61">
        <v>2016</v>
      </c>
      <c r="G15" s="96">
        <f>Q15+I15</f>
        <v>0.898</v>
      </c>
      <c r="H15" s="40">
        <f>Q15</f>
        <v>0</v>
      </c>
      <c r="I15" s="173">
        <v>0.898</v>
      </c>
      <c r="J15" s="173"/>
      <c r="K15" s="171"/>
      <c r="L15" s="171"/>
      <c r="M15" s="173"/>
      <c r="N15" s="173"/>
      <c r="O15" s="173"/>
      <c r="P15" s="173"/>
      <c r="Q15" s="174"/>
    </row>
    <row r="16" spans="1:17" s="58" customFormat="1" ht="18.75" customHeight="1">
      <c r="A16" s="54" t="s">
        <v>137</v>
      </c>
      <c r="B16" s="55" t="s">
        <v>136</v>
      </c>
      <c r="C16" s="56"/>
      <c r="D16" s="127"/>
      <c r="E16" s="56"/>
      <c r="F16" s="56"/>
      <c r="G16" s="171">
        <f>SUM(G17:G18)</f>
        <v>3.75</v>
      </c>
      <c r="H16" s="171">
        <f>SUM(H17:H18)</f>
        <v>1.515</v>
      </c>
      <c r="I16" s="171">
        <f>SUM(I17:I18)</f>
        <v>2.235</v>
      </c>
      <c r="J16" s="171"/>
      <c r="K16" s="171"/>
      <c r="L16" s="171"/>
      <c r="M16" s="171"/>
      <c r="N16" s="171">
        <f>SUM(N17:N18)</f>
        <v>0</v>
      </c>
      <c r="O16" s="171">
        <f>SUM(O17:O18)</f>
        <v>1.515</v>
      </c>
      <c r="P16" s="184">
        <f>SUM(P17:P18)</f>
        <v>0</v>
      </c>
      <c r="Q16" s="175">
        <f>SUM(Q17:Q18)</f>
        <v>1.515</v>
      </c>
    </row>
    <row r="17" spans="1:17" s="58" customFormat="1" ht="48.75" customHeight="1">
      <c r="A17" s="59" t="s">
        <v>8</v>
      </c>
      <c r="B17" s="60" t="s">
        <v>47</v>
      </c>
      <c r="C17" s="61" t="s">
        <v>142</v>
      </c>
      <c r="D17" s="97" t="s">
        <v>133</v>
      </c>
      <c r="E17" s="61">
        <v>2016</v>
      </c>
      <c r="F17" s="61">
        <v>2016</v>
      </c>
      <c r="G17" s="95">
        <f>Q17+I17</f>
        <v>2.235</v>
      </c>
      <c r="H17" s="40">
        <f>Q17</f>
        <v>0</v>
      </c>
      <c r="I17" s="173">
        <v>2.235</v>
      </c>
      <c r="J17" s="173"/>
      <c r="K17" s="173"/>
      <c r="L17" s="173"/>
      <c r="M17" s="173"/>
      <c r="N17" s="173"/>
      <c r="O17" s="173"/>
      <c r="P17" s="173"/>
      <c r="Q17" s="186">
        <f aca="true" t="shared" si="0" ref="Q17:Q36">SUM(N17:P17)</f>
        <v>0</v>
      </c>
    </row>
    <row r="18" spans="1:17" s="58" customFormat="1" ht="48.75" customHeight="1">
      <c r="A18" s="59" t="s">
        <v>12</v>
      </c>
      <c r="B18" s="60" t="s">
        <v>302</v>
      </c>
      <c r="C18" s="61" t="s">
        <v>324</v>
      </c>
      <c r="D18" s="97" t="s">
        <v>348</v>
      </c>
      <c r="E18" s="61">
        <v>2018</v>
      </c>
      <c r="F18" s="61">
        <v>2018</v>
      </c>
      <c r="G18" s="95">
        <f>Q18+I18</f>
        <v>1.515</v>
      </c>
      <c r="H18" s="95">
        <f>Q18</f>
        <v>1.515</v>
      </c>
      <c r="I18" s="173"/>
      <c r="J18" s="173"/>
      <c r="K18" s="173"/>
      <c r="L18" s="173"/>
      <c r="M18" s="173"/>
      <c r="N18" s="173"/>
      <c r="O18" s="173">
        <v>1.515</v>
      </c>
      <c r="P18" s="173"/>
      <c r="Q18" s="174">
        <f t="shared" si="0"/>
        <v>1.515</v>
      </c>
    </row>
    <row r="19" spans="1:17" s="58" customFormat="1" ht="15.75" customHeight="1">
      <c r="A19" s="54" t="s">
        <v>260</v>
      </c>
      <c r="B19" s="55" t="s">
        <v>322</v>
      </c>
      <c r="C19" s="56"/>
      <c r="D19" s="127"/>
      <c r="E19" s="56"/>
      <c r="F19" s="56"/>
      <c r="G19" s="33">
        <f>Q19+I19</f>
        <v>14.152</v>
      </c>
      <c r="H19" s="164">
        <f>H20</f>
        <v>14.152</v>
      </c>
      <c r="I19" s="171"/>
      <c r="J19" s="171"/>
      <c r="K19" s="171"/>
      <c r="L19" s="171"/>
      <c r="M19" s="171"/>
      <c r="N19" s="171"/>
      <c r="O19" s="171"/>
      <c r="P19" s="164">
        <f>P20</f>
        <v>14.152</v>
      </c>
      <c r="Q19" s="172">
        <f t="shared" si="0"/>
        <v>14.152</v>
      </c>
    </row>
    <row r="20" spans="1:17" s="58" customFormat="1" ht="22.5">
      <c r="A20" s="59" t="s">
        <v>8</v>
      </c>
      <c r="B20" s="60" t="s">
        <v>323</v>
      </c>
      <c r="C20" s="61" t="s">
        <v>324</v>
      </c>
      <c r="D20" s="97" t="s">
        <v>325</v>
      </c>
      <c r="E20" s="61">
        <v>2019</v>
      </c>
      <c r="F20" s="61">
        <v>2019</v>
      </c>
      <c r="G20" s="95">
        <f>Q20+I20</f>
        <v>14.152</v>
      </c>
      <c r="H20" s="95">
        <f>Q20</f>
        <v>14.152</v>
      </c>
      <c r="I20" s="173"/>
      <c r="J20" s="173"/>
      <c r="K20" s="173"/>
      <c r="L20" s="173" t="s">
        <v>325</v>
      </c>
      <c r="M20" s="173"/>
      <c r="N20" s="173"/>
      <c r="O20" s="173"/>
      <c r="P20" s="173">
        <v>14.152</v>
      </c>
      <c r="Q20" s="174">
        <f t="shared" si="0"/>
        <v>14.152</v>
      </c>
    </row>
    <row r="21" spans="1:17" s="58" customFormat="1" ht="21">
      <c r="A21" s="54" t="s">
        <v>266</v>
      </c>
      <c r="B21" s="23" t="s">
        <v>334</v>
      </c>
      <c r="C21" s="61"/>
      <c r="D21" s="97"/>
      <c r="E21" s="61"/>
      <c r="F21" s="61"/>
      <c r="G21" s="164">
        <f>G22</f>
        <v>2.276</v>
      </c>
      <c r="H21" s="164">
        <f>H22</f>
        <v>2.276</v>
      </c>
      <c r="I21" s="171"/>
      <c r="J21" s="171"/>
      <c r="K21" s="171"/>
      <c r="L21" s="171"/>
      <c r="M21" s="173"/>
      <c r="N21" s="171"/>
      <c r="O21" s="171"/>
      <c r="P21" s="171"/>
      <c r="Q21" s="174">
        <f t="shared" si="0"/>
        <v>0</v>
      </c>
    </row>
    <row r="22" spans="1:17" s="211" customFormat="1" ht="44.25" customHeight="1">
      <c r="A22" s="209" t="s">
        <v>8</v>
      </c>
      <c r="B22" s="22" t="s">
        <v>366</v>
      </c>
      <c r="C22" s="560" t="s">
        <v>335</v>
      </c>
      <c r="D22" s="561" t="s">
        <v>341</v>
      </c>
      <c r="E22" s="560">
        <v>2017</v>
      </c>
      <c r="F22" s="560">
        <v>2017</v>
      </c>
      <c r="G22" s="562">
        <f>Q22+I22</f>
        <v>2.276</v>
      </c>
      <c r="H22" s="562">
        <f>Q22</f>
        <v>2.276</v>
      </c>
      <c r="I22" s="563"/>
      <c r="J22" s="563" t="s">
        <v>341</v>
      </c>
      <c r="K22" s="563"/>
      <c r="L22" s="563"/>
      <c r="M22" s="563"/>
      <c r="N22" s="563">
        <f>0.146+0.664+1.466</f>
        <v>2.276</v>
      </c>
      <c r="O22" s="563"/>
      <c r="P22" s="563"/>
      <c r="Q22" s="564">
        <f t="shared" si="0"/>
        <v>2.276</v>
      </c>
    </row>
    <row r="23" spans="1:17" ht="9.75" customHeight="1" hidden="1">
      <c r="A23" s="65" t="s">
        <v>12</v>
      </c>
      <c r="B23" s="66" t="s">
        <v>13</v>
      </c>
      <c r="C23" s="61"/>
      <c r="D23" s="97"/>
      <c r="E23" s="61"/>
      <c r="F23" s="61"/>
      <c r="G23" s="176"/>
      <c r="H23" s="176"/>
      <c r="I23" s="173"/>
      <c r="J23" s="173"/>
      <c r="K23" s="173"/>
      <c r="L23" s="173"/>
      <c r="M23" s="173"/>
      <c r="N23" s="173"/>
      <c r="O23" s="173"/>
      <c r="P23" s="173"/>
      <c r="Q23" s="174">
        <f t="shared" si="0"/>
        <v>0</v>
      </c>
    </row>
    <row r="24" spans="1:17" ht="9.75" customHeight="1" hidden="1">
      <c r="A24" s="65" t="s">
        <v>14</v>
      </c>
      <c r="B24" s="66"/>
      <c r="C24" s="61"/>
      <c r="D24" s="97"/>
      <c r="E24" s="61"/>
      <c r="F24" s="61"/>
      <c r="G24" s="176"/>
      <c r="H24" s="176"/>
      <c r="I24" s="173"/>
      <c r="J24" s="173"/>
      <c r="K24" s="173"/>
      <c r="L24" s="173"/>
      <c r="M24" s="173"/>
      <c r="N24" s="173"/>
      <c r="O24" s="173"/>
      <c r="P24" s="173"/>
      <c r="Q24" s="174">
        <f t="shared" si="0"/>
        <v>0</v>
      </c>
    </row>
    <row r="25" spans="1:17" s="58" customFormat="1" ht="36" customHeight="1" hidden="1">
      <c r="A25" s="64" t="s">
        <v>30</v>
      </c>
      <c r="B25" s="55" t="s">
        <v>15</v>
      </c>
      <c r="C25" s="61"/>
      <c r="D25" s="97"/>
      <c r="E25" s="61"/>
      <c r="F25" s="61"/>
      <c r="G25" s="176"/>
      <c r="H25" s="164"/>
      <c r="I25" s="171"/>
      <c r="J25" s="171"/>
      <c r="K25" s="171"/>
      <c r="L25" s="171"/>
      <c r="M25" s="173"/>
      <c r="N25" s="171"/>
      <c r="O25" s="171"/>
      <c r="P25" s="171"/>
      <c r="Q25" s="174">
        <f t="shared" si="0"/>
        <v>0</v>
      </c>
    </row>
    <row r="26" spans="1:17" ht="9.75" customHeight="1" hidden="1">
      <c r="A26" s="65" t="s">
        <v>8</v>
      </c>
      <c r="B26" s="66" t="s">
        <v>11</v>
      </c>
      <c r="C26" s="61"/>
      <c r="D26" s="97"/>
      <c r="E26" s="61"/>
      <c r="F26" s="61"/>
      <c r="G26" s="176"/>
      <c r="H26" s="176"/>
      <c r="I26" s="173"/>
      <c r="J26" s="173"/>
      <c r="K26" s="173"/>
      <c r="L26" s="173"/>
      <c r="M26" s="173"/>
      <c r="N26" s="173"/>
      <c r="O26" s="173"/>
      <c r="P26" s="173"/>
      <c r="Q26" s="174">
        <f t="shared" si="0"/>
        <v>0</v>
      </c>
    </row>
    <row r="27" spans="1:17" ht="9.75" customHeight="1" hidden="1">
      <c r="A27" s="65" t="s">
        <v>12</v>
      </c>
      <c r="B27" s="66" t="s">
        <v>13</v>
      </c>
      <c r="C27" s="61"/>
      <c r="D27" s="97"/>
      <c r="E27" s="61"/>
      <c r="F27" s="61"/>
      <c r="G27" s="176"/>
      <c r="H27" s="176"/>
      <c r="I27" s="173"/>
      <c r="J27" s="173"/>
      <c r="K27" s="173"/>
      <c r="L27" s="173"/>
      <c r="M27" s="173"/>
      <c r="N27" s="173"/>
      <c r="O27" s="173"/>
      <c r="P27" s="173"/>
      <c r="Q27" s="174">
        <f t="shared" si="0"/>
        <v>0</v>
      </c>
    </row>
    <row r="28" spans="1:17" ht="9.75" customHeight="1" hidden="1">
      <c r="A28" s="65" t="s">
        <v>14</v>
      </c>
      <c r="B28" s="66"/>
      <c r="C28" s="61"/>
      <c r="D28" s="97"/>
      <c r="E28" s="61"/>
      <c r="F28" s="61"/>
      <c r="G28" s="176"/>
      <c r="H28" s="176"/>
      <c r="I28" s="173"/>
      <c r="J28" s="173"/>
      <c r="K28" s="173"/>
      <c r="L28" s="173"/>
      <c r="M28" s="173"/>
      <c r="N28" s="173"/>
      <c r="O28" s="173"/>
      <c r="P28" s="173"/>
      <c r="Q28" s="174">
        <f t="shared" si="0"/>
        <v>0</v>
      </c>
    </row>
    <row r="29" spans="1:17" s="58" customFormat="1" ht="42" customHeight="1" hidden="1">
      <c r="A29" s="64" t="s">
        <v>31</v>
      </c>
      <c r="B29" s="55" t="s">
        <v>16</v>
      </c>
      <c r="C29" s="61"/>
      <c r="D29" s="97"/>
      <c r="E29" s="61"/>
      <c r="F29" s="61"/>
      <c r="G29" s="176"/>
      <c r="H29" s="164"/>
      <c r="I29" s="171"/>
      <c r="J29" s="171"/>
      <c r="K29" s="171"/>
      <c r="L29" s="171"/>
      <c r="M29" s="173"/>
      <c r="N29" s="171"/>
      <c r="O29" s="171"/>
      <c r="P29" s="171"/>
      <c r="Q29" s="174">
        <f t="shared" si="0"/>
        <v>0</v>
      </c>
    </row>
    <row r="30" spans="1:17" ht="9.75" customHeight="1" hidden="1">
      <c r="A30" s="65" t="s">
        <v>8</v>
      </c>
      <c r="B30" s="66" t="s">
        <v>11</v>
      </c>
      <c r="C30" s="61"/>
      <c r="D30" s="97"/>
      <c r="E30" s="61"/>
      <c r="F30" s="61"/>
      <c r="G30" s="176"/>
      <c r="H30" s="176"/>
      <c r="I30" s="173"/>
      <c r="J30" s="173"/>
      <c r="K30" s="173"/>
      <c r="L30" s="173"/>
      <c r="M30" s="173"/>
      <c r="N30" s="173"/>
      <c r="O30" s="173"/>
      <c r="P30" s="173"/>
      <c r="Q30" s="174">
        <f t="shared" si="0"/>
        <v>0</v>
      </c>
    </row>
    <row r="31" spans="1:17" ht="9.75" customHeight="1" hidden="1">
      <c r="A31" s="65" t="s">
        <v>12</v>
      </c>
      <c r="B31" s="66" t="s">
        <v>13</v>
      </c>
      <c r="C31" s="61"/>
      <c r="D31" s="97"/>
      <c r="E31" s="61"/>
      <c r="F31" s="61"/>
      <c r="G31" s="176"/>
      <c r="H31" s="176"/>
      <c r="I31" s="173"/>
      <c r="J31" s="173"/>
      <c r="K31" s="173"/>
      <c r="L31" s="173"/>
      <c r="M31" s="173"/>
      <c r="N31" s="173"/>
      <c r="O31" s="173"/>
      <c r="P31" s="173"/>
      <c r="Q31" s="174">
        <f t="shared" si="0"/>
        <v>0</v>
      </c>
    </row>
    <row r="32" spans="1:17" ht="12" customHeight="1" hidden="1">
      <c r="A32" s="65" t="s">
        <v>14</v>
      </c>
      <c r="B32" s="66"/>
      <c r="C32" s="61"/>
      <c r="D32" s="97"/>
      <c r="E32" s="61"/>
      <c r="F32" s="61"/>
      <c r="G32" s="176"/>
      <c r="H32" s="176"/>
      <c r="I32" s="173"/>
      <c r="J32" s="173"/>
      <c r="K32" s="173"/>
      <c r="L32" s="173"/>
      <c r="M32" s="173"/>
      <c r="N32" s="173"/>
      <c r="O32" s="173"/>
      <c r="P32" s="173"/>
      <c r="Q32" s="174">
        <f t="shared" si="0"/>
        <v>0</v>
      </c>
    </row>
    <row r="33" spans="1:17" s="46" customFormat="1" ht="20.25" customHeight="1" hidden="1">
      <c r="A33" s="51" t="s">
        <v>12</v>
      </c>
      <c r="B33" s="67" t="s">
        <v>17</v>
      </c>
      <c r="C33" s="68"/>
      <c r="D33" s="98"/>
      <c r="E33" s="68"/>
      <c r="F33" s="68"/>
      <c r="G33" s="177"/>
      <c r="H33" s="178"/>
      <c r="I33" s="169"/>
      <c r="J33" s="169"/>
      <c r="K33" s="169"/>
      <c r="L33" s="169"/>
      <c r="M33" s="179"/>
      <c r="N33" s="169"/>
      <c r="O33" s="169"/>
      <c r="P33" s="169"/>
      <c r="Q33" s="180"/>
    </row>
    <row r="34" spans="1:17" s="58" customFormat="1" ht="37.5" customHeight="1" hidden="1">
      <c r="A34" s="69" t="s">
        <v>32</v>
      </c>
      <c r="B34" s="60" t="s">
        <v>305</v>
      </c>
      <c r="C34" s="61"/>
      <c r="D34" s="97"/>
      <c r="E34" s="61"/>
      <c r="F34" s="61"/>
      <c r="G34" s="176"/>
      <c r="H34" s="164"/>
      <c r="I34" s="171"/>
      <c r="J34" s="171"/>
      <c r="K34" s="171"/>
      <c r="L34" s="171"/>
      <c r="M34" s="173"/>
      <c r="N34" s="171"/>
      <c r="O34" s="171"/>
      <c r="P34" s="171"/>
      <c r="Q34" s="174">
        <f t="shared" si="0"/>
        <v>0</v>
      </c>
    </row>
    <row r="35" spans="1:17" s="58" customFormat="1" ht="42.75" customHeight="1" hidden="1">
      <c r="A35" s="70" t="s">
        <v>42</v>
      </c>
      <c r="B35" s="60" t="s">
        <v>306</v>
      </c>
      <c r="C35" s="61"/>
      <c r="D35" s="127"/>
      <c r="E35" s="56"/>
      <c r="F35" s="56"/>
      <c r="G35" s="176"/>
      <c r="H35" s="164"/>
      <c r="I35" s="171"/>
      <c r="J35" s="171"/>
      <c r="K35" s="171"/>
      <c r="L35" s="171"/>
      <c r="M35" s="173"/>
      <c r="N35" s="171"/>
      <c r="O35" s="171"/>
      <c r="P35" s="171"/>
      <c r="Q35" s="174">
        <f t="shared" si="0"/>
        <v>0</v>
      </c>
    </row>
    <row r="36" spans="1:17" s="58" customFormat="1" ht="32.25" customHeight="1" hidden="1">
      <c r="A36" s="70" t="s">
        <v>43</v>
      </c>
      <c r="B36" s="60" t="s">
        <v>307</v>
      </c>
      <c r="C36" s="61"/>
      <c r="D36" s="127"/>
      <c r="E36" s="56"/>
      <c r="F36" s="56"/>
      <c r="G36" s="176"/>
      <c r="H36" s="164"/>
      <c r="I36" s="171"/>
      <c r="J36" s="171"/>
      <c r="K36" s="171"/>
      <c r="L36" s="171"/>
      <c r="M36" s="173"/>
      <c r="N36" s="171"/>
      <c r="O36" s="171"/>
      <c r="P36" s="171"/>
      <c r="Q36" s="174">
        <f t="shared" si="0"/>
        <v>0</v>
      </c>
    </row>
    <row r="37" spans="1:17" s="46" customFormat="1" ht="25.5">
      <c r="A37" s="51" t="s">
        <v>12</v>
      </c>
      <c r="B37" s="52" t="s">
        <v>34</v>
      </c>
      <c r="C37" s="53"/>
      <c r="D37" s="48"/>
      <c r="E37" s="53"/>
      <c r="F37" s="53"/>
      <c r="G37" s="169">
        <f>G38+G46+G51</f>
        <v>6.53</v>
      </c>
      <c r="H37" s="169">
        <f>H38+H46+H51</f>
        <v>1.06</v>
      </c>
      <c r="I37" s="169">
        <f>I38+I46+I51</f>
        <v>4.68</v>
      </c>
      <c r="J37" s="169"/>
      <c r="K37" s="169"/>
      <c r="L37" s="169"/>
      <c r="M37" s="179"/>
      <c r="N37" s="169">
        <f>N38+N46+N51</f>
        <v>0.79</v>
      </c>
      <c r="O37" s="169">
        <f>O38+O46+O51</f>
        <v>1.06</v>
      </c>
      <c r="P37" s="185">
        <f>P38+P46+P51</f>
        <v>0</v>
      </c>
      <c r="Q37" s="172">
        <f>Q46+Q51</f>
        <v>1.85</v>
      </c>
    </row>
    <row r="38" spans="1:17" s="58" customFormat="1" ht="25.5" customHeight="1" thickBot="1">
      <c r="A38" s="214" t="s">
        <v>32</v>
      </c>
      <c r="B38" s="215" t="s">
        <v>35</v>
      </c>
      <c r="C38" s="216"/>
      <c r="D38" s="217"/>
      <c r="E38" s="216"/>
      <c r="F38" s="216"/>
      <c r="G38" s="218">
        <f>SUM(G39:G45)</f>
        <v>1.56</v>
      </c>
      <c r="H38" s="218">
        <f>SUM(H39:H45)</f>
        <v>0</v>
      </c>
      <c r="I38" s="218">
        <f>SUM(I39:I45)</f>
        <v>1.56</v>
      </c>
      <c r="J38" s="218"/>
      <c r="K38" s="218"/>
      <c r="L38" s="218"/>
      <c r="M38" s="218"/>
      <c r="N38" s="218"/>
      <c r="O38" s="218"/>
      <c r="P38" s="219"/>
      <c r="Q38" s="220"/>
    </row>
    <row r="39" spans="1:17" ht="67.5">
      <c r="A39" s="221" t="s">
        <v>8</v>
      </c>
      <c r="B39" s="222" t="s">
        <v>36</v>
      </c>
      <c r="C39" s="223" t="s">
        <v>114</v>
      </c>
      <c r="D39" s="224" t="s">
        <v>308</v>
      </c>
      <c r="E39" s="223">
        <v>2016</v>
      </c>
      <c r="F39" s="223">
        <v>2018</v>
      </c>
      <c r="G39" s="225">
        <f aca="true" t="shared" si="1" ref="G39:G45">Q39+I39</f>
        <v>0.64</v>
      </c>
      <c r="H39" s="225">
        <f aca="true" t="shared" si="2" ref="H39:H45">Q39</f>
        <v>0</v>
      </c>
      <c r="I39" s="226">
        <f>ROUND((32*20000/1000000),2)</f>
        <v>0.64</v>
      </c>
      <c r="J39" s="226"/>
      <c r="K39" s="226"/>
      <c r="L39" s="226"/>
      <c r="M39" s="226"/>
      <c r="N39" s="226"/>
      <c r="O39" s="226"/>
      <c r="P39" s="226"/>
      <c r="Q39" s="227"/>
    </row>
    <row r="40" spans="1:17" ht="67.5">
      <c r="A40" s="59" t="s">
        <v>12</v>
      </c>
      <c r="B40" s="60" t="s">
        <v>37</v>
      </c>
      <c r="C40" s="61" t="s">
        <v>114</v>
      </c>
      <c r="D40" s="97" t="s">
        <v>308</v>
      </c>
      <c r="E40" s="61">
        <v>2016</v>
      </c>
      <c r="F40" s="61">
        <v>2018</v>
      </c>
      <c r="G40" s="95">
        <f t="shared" si="1"/>
        <v>0.12</v>
      </c>
      <c r="H40" s="95">
        <f t="shared" si="2"/>
        <v>0</v>
      </c>
      <c r="I40" s="173">
        <f>ROUND((6*20000/1000000),2)</f>
        <v>0.12</v>
      </c>
      <c r="J40" s="173"/>
      <c r="K40" s="173"/>
      <c r="L40" s="173"/>
      <c r="M40" s="173"/>
      <c r="N40" s="173"/>
      <c r="O40" s="173"/>
      <c r="P40" s="173"/>
      <c r="Q40" s="174"/>
    </row>
    <row r="41" spans="1:17" ht="29.25" customHeight="1">
      <c r="A41" s="59" t="s">
        <v>33</v>
      </c>
      <c r="B41" s="60" t="s">
        <v>38</v>
      </c>
      <c r="C41" s="61" t="s">
        <v>114</v>
      </c>
      <c r="D41" s="97" t="s">
        <v>309</v>
      </c>
      <c r="E41" s="61">
        <v>2016</v>
      </c>
      <c r="F41" s="61">
        <v>2018</v>
      </c>
      <c r="G41" s="95">
        <f t="shared" si="1"/>
        <v>0.05</v>
      </c>
      <c r="H41" s="95">
        <f t="shared" si="2"/>
        <v>0</v>
      </c>
      <c r="I41" s="173">
        <f>ROUND((96*500/1000000),2)</f>
        <v>0.05</v>
      </c>
      <c r="J41" s="173"/>
      <c r="K41" s="173"/>
      <c r="L41" s="173"/>
      <c r="M41" s="173"/>
      <c r="N41" s="173"/>
      <c r="O41" s="173"/>
      <c r="P41" s="173"/>
      <c r="Q41" s="174"/>
    </row>
    <row r="42" spans="1:17" ht="22.5">
      <c r="A42" s="59" t="s">
        <v>119</v>
      </c>
      <c r="B42" s="60" t="s">
        <v>39</v>
      </c>
      <c r="C42" s="61" t="s">
        <v>114</v>
      </c>
      <c r="D42" s="97" t="s">
        <v>308</v>
      </c>
      <c r="E42" s="61">
        <v>2016</v>
      </c>
      <c r="F42" s="61">
        <v>2018</v>
      </c>
      <c r="G42" s="95">
        <f t="shared" si="1"/>
        <v>0.24</v>
      </c>
      <c r="H42" s="95">
        <f t="shared" si="2"/>
        <v>0</v>
      </c>
      <c r="I42" s="173">
        <f>ROUND((12*20000/1000000),2)</f>
        <v>0.24</v>
      </c>
      <c r="J42" s="173"/>
      <c r="K42" s="173"/>
      <c r="L42" s="173"/>
      <c r="M42" s="173"/>
      <c r="N42" s="173"/>
      <c r="O42" s="173"/>
      <c r="P42" s="173"/>
      <c r="Q42" s="174"/>
    </row>
    <row r="43" spans="1:17" ht="38.25" customHeight="1">
      <c r="A43" s="59" t="s">
        <v>120</v>
      </c>
      <c r="B43" s="60" t="s">
        <v>138</v>
      </c>
      <c r="C43" s="61" t="s">
        <v>114</v>
      </c>
      <c r="D43" s="97" t="s">
        <v>310</v>
      </c>
      <c r="E43" s="61">
        <v>2016</v>
      </c>
      <c r="F43" s="61">
        <v>2018</v>
      </c>
      <c r="G43" s="95">
        <f t="shared" si="1"/>
        <v>0.36</v>
      </c>
      <c r="H43" s="95">
        <f t="shared" si="2"/>
        <v>0</v>
      </c>
      <c r="I43" s="173">
        <f>ROUND((18*20000/1000000),2)</f>
        <v>0.36</v>
      </c>
      <c r="J43" s="173"/>
      <c r="K43" s="173"/>
      <c r="L43" s="173"/>
      <c r="M43" s="173"/>
      <c r="N43" s="173"/>
      <c r="O43" s="173"/>
      <c r="P43" s="173"/>
      <c r="Q43" s="174"/>
    </row>
    <row r="44" spans="1:17" ht="33.75">
      <c r="A44" s="59" t="s">
        <v>121</v>
      </c>
      <c r="B44" s="60" t="s">
        <v>40</v>
      </c>
      <c r="C44" s="61" t="s">
        <v>114</v>
      </c>
      <c r="D44" s="97" t="s">
        <v>309</v>
      </c>
      <c r="E44" s="61">
        <v>2016</v>
      </c>
      <c r="F44" s="61">
        <v>2018</v>
      </c>
      <c r="G44" s="95">
        <f t="shared" si="1"/>
        <v>0.02</v>
      </c>
      <c r="H44" s="95">
        <f t="shared" si="2"/>
        <v>0</v>
      </c>
      <c r="I44" s="173">
        <f>ROUND((38*500/1000000),2)</f>
        <v>0.02</v>
      </c>
      <c r="J44" s="173"/>
      <c r="K44" s="173"/>
      <c r="L44" s="173"/>
      <c r="M44" s="173"/>
      <c r="N44" s="173"/>
      <c r="O44" s="173"/>
      <c r="P44" s="173"/>
      <c r="Q44" s="174"/>
    </row>
    <row r="45" spans="1:17" ht="22.5">
      <c r="A45" s="59" t="s">
        <v>122</v>
      </c>
      <c r="B45" s="60" t="s">
        <v>41</v>
      </c>
      <c r="C45" s="61" t="s">
        <v>114</v>
      </c>
      <c r="D45" s="97" t="s">
        <v>365</v>
      </c>
      <c r="E45" s="61">
        <v>2016</v>
      </c>
      <c r="F45" s="61">
        <v>2018</v>
      </c>
      <c r="G45" s="95">
        <f t="shared" si="1"/>
        <v>0.13</v>
      </c>
      <c r="H45" s="95">
        <f t="shared" si="2"/>
        <v>0</v>
      </c>
      <c r="I45" s="173">
        <f>ROUND((32*4000/1000000),2)</f>
        <v>0.13</v>
      </c>
      <c r="J45" s="173"/>
      <c r="K45" s="173"/>
      <c r="L45" s="173"/>
      <c r="M45" s="173"/>
      <c r="N45" s="173"/>
      <c r="O45" s="173"/>
      <c r="P45" s="173"/>
      <c r="Q45" s="174"/>
    </row>
    <row r="46" spans="1:17" s="58" customFormat="1" ht="27.75" customHeight="1">
      <c r="A46" s="69" t="s">
        <v>283</v>
      </c>
      <c r="B46" s="55" t="s">
        <v>45</v>
      </c>
      <c r="C46" s="56"/>
      <c r="D46" s="127"/>
      <c r="E46" s="56"/>
      <c r="F46" s="56"/>
      <c r="G46" s="164">
        <f>G47+G48+G49+G50</f>
        <v>3.83</v>
      </c>
      <c r="H46" s="164">
        <f>H47+H48+H49+H50</f>
        <v>0.49</v>
      </c>
      <c r="I46" s="164">
        <f>I47+I48+I49+I50</f>
        <v>2.55</v>
      </c>
      <c r="J46" s="171"/>
      <c r="K46" s="171"/>
      <c r="L46" s="171"/>
      <c r="M46" s="171"/>
      <c r="N46" s="171">
        <f>SUM(N47:N50)</f>
        <v>0.79</v>
      </c>
      <c r="O46" s="171">
        <f>SUM(O47:O50)</f>
        <v>0.49</v>
      </c>
      <c r="P46" s="171">
        <f>SUM(P47:P50)</f>
        <v>0</v>
      </c>
      <c r="Q46" s="172">
        <f aca="true" t="shared" si="3" ref="Q46:Q57">SUM(N46:P46)</f>
        <v>1.28</v>
      </c>
    </row>
    <row r="47" spans="1:17" ht="33.75">
      <c r="A47" s="59" t="s">
        <v>8</v>
      </c>
      <c r="B47" s="60" t="s">
        <v>115</v>
      </c>
      <c r="C47" s="61" t="s">
        <v>114</v>
      </c>
      <c r="D47" s="97" t="s">
        <v>311</v>
      </c>
      <c r="E47" s="61">
        <v>2018</v>
      </c>
      <c r="F47" s="61">
        <v>2018</v>
      </c>
      <c r="G47" s="95">
        <f>Q47+I47</f>
        <v>0.1</v>
      </c>
      <c r="H47" s="95">
        <f>Q47</f>
        <v>0.05</v>
      </c>
      <c r="I47" s="173">
        <f>ROUND((1*50000/1000000),2)</f>
        <v>0.05</v>
      </c>
      <c r="J47" s="173"/>
      <c r="K47" s="173"/>
      <c r="L47" s="173"/>
      <c r="M47" s="173"/>
      <c r="N47" s="173"/>
      <c r="O47" s="173">
        <f>ROUND((1*50000/1000000),2)</f>
        <v>0.05</v>
      </c>
      <c r="P47" s="173"/>
      <c r="Q47" s="174">
        <f t="shared" si="3"/>
        <v>0.05</v>
      </c>
    </row>
    <row r="48" spans="1:17" ht="43.5" customHeight="1">
      <c r="A48" s="59" t="s">
        <v>12</v>
      </c>
      <c r="B48" s="60" t="s">
        <v>117</v>
      </c>
      <c r="C48" s="61" t="s">
        <v>114</v>
      </c>
      <c r="D48" s="97" t="s">
        <v>312</v>
      </c>
      <c r="E48" s="61">
        <v>2018</v>
      </c>
      <c r="F48" s="61">
        <v>2018</v>
      </c>
      <c r="G48" s="95">
        <f>Q48+I48</f>
        <v>0.44</v>
      </c>
      <c r="H48" s="95">
        <f>Q48</f>
        <v>0.44</v>
      </c>
      <c r="I48" s="173"/>
      <c r="J48" s="173"/>
      <c r="K48" s="173"/>
      <c r="L48" s="173"/>
      <c r="M48" s="173"/>
      <c r="N48" s="173"/>
      <c r="O48" s="173">
        <f>ROUND((2*220000/1000000),2)</f>
        <v>0.44</v>
      </c>
      <c r="P48" s="173"/>
      <c r="Q48" s="174">
        <f t="shared" si="3"/>
        <v>0.44</v>
      </c>
    </row>
    <row r="49" spans="1:17" ht="43.5" customHeight="1">
      <c r="A49" s="59" t="s">
        <v>33</v>
      </c>
      <c r="B49" s="60" t="s">
        <v>116</v>
      </c>
      <c r="C49" s="61" t="s">
        <v>114</v>
      </c>
      <c r="D49" s="97" t="s">
        <v>313</v>
      </c>
      <c r="E49" s="61">
        <v>2016</v>
      </c>
      <c r="F49" s="61">
        <v>2016</v>
      </c>
      <c r="G49" s="95">
        <f>Q49+I49</f>
        <v>2.5</v>
      </c>
      <c r="H49" s="40">
        <f>Q49</f>
        <v>0</v>
      </c>
      <c r="I49" s="173">
        <f>ROUND((1*2500000/1000000),2)</f>
        <v>2.5</v>
      </c>
      <c r="J49" s="173"/>
      <c r="K49" s="173"/>
      <c r="L49" s="173"/>
      <c r="M49" s="173"/>
      <c r="N49" s="173"/>
      <c r="O49" s="173"/>
      <c r="P49" s="173"/>
      <c r="Q49" s="186"/>
    </row>
    <row r="50" spans="1:17" ht="72.75" customHeight="1">
      <c r="A50" s="576" t="s">
        <v>119</v>
      </c>
      <c r="B50" s="574" t="s">
        <v>367</v>
      </c>
      <c r="C50" s="560" t="s">
        <v>114</v>
      </c>
      <c r="D50" s="561" t="s">
        <v>339</v>
      </c>
      <c r="E50" s="560">
        <v>2017</v>
      </c>
      <c r="F50" s="560">
        <v>2017</v>
      </c>
      <c r="G50" s="562">
        <v>0.79</v>
      </c>
      <c r="H50" s="577"/>
      <c r="I50" s="563"/>
      <c r="J50" s="563"/>
      <c r="K50" s="563"/>
      <c r="L50" s="563"/>
      <c r="M50" s="563"/>
      <c r="N50" s="563">
        <v>0.79</v>
      </c>
      <c r="O50" s="563"/>
      <c r="P50" s="563"/>
      <c r="Q50" s="564">
        <v>0.79</v>
      </c>
    </row>
    <row r="51" spans="1:17" s="58" customFormat="1" ht="23.25" customHeight="1">
      <c r="A51" s="64" t="s">
        <v>285</v>
      </c>
      <c r="B51" s="55" t="s">
        <v>44</v>
      </c>
      <c r="C51" s="56"/>
      <c r="D51" s="127"/>
      <c r="E51" s="56"/>
      <c r="F51" s="56"/>
      <c r="G51" s="164">
        <f>G52</f>
        <v>1.14</v>
      </c>
      <c r="H51" s="164">
        <f>H52</f>
        <v>0.57</v>
      </c>
      <c r="I51" s="171">
        <f>SUM(I52:I52)</f>
        <v>0.57</v>
      </c>
      <c r="J51" s="171"/>
      <c r="K51" s="171"/>
      <c r="L51" s="171"/>
      <c r="M51" s="171"/>
      <c r="N51" s="171"/>
      <c r="O51" s="171">
        <f>SUM(O52:O52)</f>
        <v>0.57</v>
      </c>
      <c r="P51" s="184"/>
      <c r="Q51" s="172">
        <f t="shared" si="3"/>
        <v>0.57</v>
      </c>
    </row>
    <row r="52" spans="1:17" ht="32.25" customHeight="1" thickBot="1">
      <c r="A52" s="158" t="s">
        <v>8</v>
      </c>
      <c r="B52" s="159" t="s">
        <v>118</v>
      </c>
      <c r="C52" s="50" t="s">
        <v>114</v>
      </c>
      <c r="D52" s="123" t="s">
        <v>314</v>
      </c>
      <c r="E52" s="50">
        <v>2016</v>
      </c>
      <c r="F52" s="50">
        <v>2018</v>
      </c>
      <c r="G52" s="181">
        <f>Q52+I52</f>
        <v>1.14</v>
      </c>
      <c r="H52" s="181">
        <f>Q52</f>
        <v>0.57</v>
      </c>
      <c r="I52" s="182">
        <f>ROUND((1*570000/1000000),2)</f>
        <v>0.57</v>
      </c>
      <c r="J52" s="182"/>
      <c r="K52" s="182"/>
      <c r="L52" s="182"/>
      <c r="M52" s="182"/>
      <c r="N52" s="182"/>
      <c r="O52" s="182">
        <f>ROUND((1*570000/1000000),2)</f>
        <v>0.57</v>
      </c>
      <c r="P52" s="182"/>
      <c r="Q52" s="183">
        <f t="shared" si="3"/>
        <v>0.57</v>
      </c>
    </row>
    <row r="53" spans="1:17" s="58" customFormat="1" ht="10.5" customHeight="1" hidden="1">
      <c r="A53" s="318" t="s">
        <v>18</v>
      </c>
      <c r="B53" s="319"/>
      <c r="C53" s="154"/>
      <c r="D53" s="149"/>
      <c r="E53" s="154"/>
      <c r="F53" s="154"/>
      <c r="G53" s="147"/>
      <c r="H53" s="147"/>
      <c r="I53" s="147"/>
      <c r="J53" s="149"/>
      <c r="K53" s="149"/>
      <c r="L53" s="149"/>
      <c r="M53" s="155"/>
      <c r="N53" s="156"/>
      <c r="O53" s="156"/>
      <c r="P53" s="156"/>
      <c r="Q53" s="157">
        <f t="shared" si="3"/>
        <v>0</v>
      </c>
    </row>
    <row r="54" spans="1:17" s="58" customFormat="1" ht="33" customHeight="1" hidden="1">
      <c r="A54" s="64"/>
      <c r="B54" s="55" t="s">
        <v>19</v>
      </c>
      <c r="C54" s="56"/>
      <c r="D54" s="127"/>
      <c r="E54" s="56"/>
      <c r="F54" s="56"/>
      <c r="G54" s="57"/>
      <c r="H54" s="57"/>
      <c r="I54" s="57"/>
      <c r="J54" s="127"/>
      <c r="K54" s="127"/>
      <c r="L54" s="127"/>
      <c r="M54" s="97"/>
      <c r="N54" s="130"/>
      <c r="O54" s="130"/>
      <c r="P54" s="130"/>
      <c r="Q54" s="63">
        <f t="shared" si="3"/>
        <v>0</v>
      </c>
    </row>
    <row r="55" spans="1:17" ht="11.25" customHeight="1" hidden="1">
      <c r="A55" s="65" t="s">
        <v>8</v>
      </c>
      <c r="B55" s="66" t="s">
        <v>11</v>
      </c>
      <c r="C55" s="61"/>
      <c r="D55" s="97"/>
      <c r="E55" s="61"/>
      <c r="F55" s="61"/>
      <c r="G55" s="62"/>
      <c r="H55" s="62"/>
      <c r="I55" s="62"/>
      <c r="J55" s="97"/>
      <c r="K55" s="97"/>
      <c r="L55" s="97"/>
      <c r="M55" s="97"/>
      <c r="N55" s="131"/>
      <c r="O55" s="131"/>
      <c r="P55" s="131"/>
      <c r="Q55" s="63">
        <f t="shared" si="3"/>
        <v>0</v>
      </c>
    </row>
    <row r="56" spans="1:17" ht="11.25" customHeight="1" hidden="1">
      <c r="A56" s="65" t="s">
        <v>12</v>
      </c>
      <c r="B56" s="66" t="s">
        <v>13</v>
      </c>
      <c r="C56" s="61"/>
      <c r="D56" s="97"/>
      <c r="E56" s="61"/>
      <c r="F56" s="61"/>
      <c r="G56" s="62"/>
      <c r="H56" s="62"/>
      <c r="I56" s="62"/>
      <c r="J56" s="97"/>
      <c r="K56" s="97"/>
      <c r="L56" s="97"/>
      <c r="M56" s="97"/>
      <c r="N56" s="131"/>
      <c r="O56" s="131"/>
      <c r="P56" s="131"/>
      <c r="Q56" s="63">
        <f t="shared" si="3"/>
        <v>0</v>
      </c>
    </row>
    <row r="57" spans="1:17" ht="12" hidden="1" thickBot="1">
      <c r="A57" s="71" t="s">
        <v>14</v>
      </c>
      <c r="B57" s="72"/>
      <c r="C57" s="50"/>
      <c r="D57" s="123"/>
      <c r="E57" s="50"/>
      <c r="F57" s="50"/>
      <c r="G57" s="73"/>
      <c r="H57" s="73"/>
      <c r="I57" s="73"/>
      <c r="J57" s="123"/>
      <c r="K57" s="123"/>
      <c r="L57" s="123"/>
      <c r="M57" s="123"/>
      <c r="N57" s="132"/>
      <c r="O57" s="132"/>
      <c r="P57" s="132"/>
      <c r="Q57" s="74">
        <f t="shared" si="3"/>
        <v>0</v>
      </c>
    </row>
    <row r="59" ht="7.5" customHeight="1"/>
    <row r="60" ht="11.25" hidden="1"/>
    <row r="61" spans="8:9" ht="11.25" hidden="1">
      <c r="H61" s="82"/>
      <c r="I61" s="82"/>
    </row>
    <row r="62" spans="1:19" s="80" customFormat="1" ht="15.75" customHeight="1" hidden="1">
      <c r="A62" s="75"/>
      <c r="B62" s="314"/>
      <c r="C62" s="314"/>
      <c r="D62" s="314"/>
      <c r="E62" s="314"/>
      <c r="F62" s="77"/>
      <c r="G62" s="78"/>
      <c r="N62" s="81"/>
      <c r="O62" s="81"/>
      <c r="P62" s="315"/>
      <c r="Q62" s="315"/>
      <c r="R62" s="315"/>
      <c r="S62" s="315"/>
    </row>
    <row r="63" spans="1:19" s="80" customFormat="1" ht="26.25" customHeight="1">
      <c r="A63" s="75"/>
      <c r="B63" s="76"/>
      <c r="C63" s="76"/>
      <c r="D63" s="76"/>
      <c r="E63" s="76"/>
      <c r="F63" s="77"/>
      <c r="G63" s="78"/>
      <c r="N63" s="81"/>
      <c r="O63" s="81"/>
      <c r="P63" s="79"/>
      <c r="Q63" s="79"/>
      <c r="R63" s="79"/>
      <c r="S63" s="79"/>
    </row>
    <row r="64" spans="1:19" s="80" customFormat="1" ht="26.25" customHeight="1">
      <c r="A64" s="75"/>
      <c r="B64" s="314" t="s">
        <v>320</v>
      </c>
      <c r="C64" s="314"/>
      <c r="D64" s="314"/>
      <c r="E64" s="314"/>
      <c r="F64" s="77"/>
      <c r="G64" s="78"/>
      <c r="L64" s="160"/>
      <c r="M64" s="160"/>
      <c r="N64" s="160"/>
      <c r="O64" s="315" t="s">
        <v>340</v>
      </c>
      <c r="P64" s="315"/>
      <c r="Q64" s="315"/>
      <c r="R64" s="315"/>
      <c r="S64" s="315"/>
    </row>
    <row r="65" spans="1:18" s="80" customFormat="1" ht="12.75">
      <c r="A65" s="75"/>
      <c r="B65" s="76"/>
      <c r="C65" s="76"/>
      <c r="D65" s="76"/>
      <c r="E65" s="77"/>
      <c r="F65" s="78"/>
      <c r="M65" s="81"/>
      <c r="N65" s="81"/>
      <c r="O65" s="79"/>
      <c r="P65" s="79"/>
      <c r="Q65" s="75"/>
      <c r="R65" s="75"/>
    </row>
    <row r="66" spans="1:18" s="80" customFormat="1" ht="26.25" customHeight="1">
      <c r="A66" s="75"/>
      <c r="B66" s="314" t="s">
        <v>140</v>
      </c>
      <c r="C66" s="314"/>
      <c r="D66" s="314"/>
      <c r="E66" s="77"/>
      <c r="F66" s="78"/>
      <c r="M66" s="81"/>
      <c r="N66" s="81"/>
      <c r="O66" s="315" t="s">
        <v>141</v>
      </c>
      <c r="P66" s="315"/>
      <c r="Q66" s="315"/>
      <c r="R66" s="315"/>
    </row>
  </sheetData>
  <sheetProtection/>
  <mergeCells count="26">
    <mergeCell ref="B66:D66"/>
    <mergeCell ref="O66:R66"/>
    <mergeCell ref="P6:Q6"/>
    <mergeCell ref="O3:Q3"/>
    <mergeCell ref="O4:Q4"/>
    <mergeCell ref="O5:Q5"/>
    <mergeCell ref="A2:N2"/>
    <mergeCell ref="B62:E62"/>
    <mergeCell ref="P62:S62"/>
    <mergeCell ref="B64:E64"/>
    <mergeCell ref="D8:D9"/>
    <mergeCell ref="E8:E10"/>
    <mergeCell ref="A53:B53"/>
    <mergeCell ref="N8:Q8"/>
    <mergeCell ref="F8:F10"/>
    <mergeCell ref="O64:S64"/>
    <mergeCell ref="O1:Q1"/>
    <mergeCell ref="A4:N4"/>
    <mergeCell ref="A8:A10"/>
    <mergeCell ref="B8:B10"/>
    <mergeCell ref="C8:C9"/>
    <mergeCell ref="I8:I9"/>
    <mergeCell ref="J8:M8"/>
    <mergeCell ref="A3:N3"/>
    <mergeCell ref="G8:G9"/>
    <mergeCell ref="H8:H9"/>
  </mergeCells>
  <printOptions/>
  <pageMargins left="0.3937007874015748" right="0.2755905511811024" top="0.3937007874015748" bottom="0.1968503937007874" header="0" footer="0"/>
  <pageSetup fitToHeight="4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view="pageBreakPreview" zoomScaleSheetLayoutView="100" zoomScalePageLayoutView="124" workbookViewId="0" topLeftCell="A1">
      <selection activeCell="A4" sqref="A4:W4"/>
    </sheetView>
  </sheetViews>
  <sheetFormatPr defaultColWidth="0.875" defaultRowHeight="12.75"/>
  <cols>
    <col min="1" max="1" width="4.25390625" style="1" customWidth="1"/>
    <col min="2" max="2" width="17.75390625" style="1" customWidth="1"/>
    <col min="3" max="3" width="5.125" style="1" customWidth="1"/>
    <col min="4" max="4" width="8.00390625" style="1" customWidth="1"/>
    <col min="5" max="5" width="8.75390625" style="1" customWidth="1"/>
    <col min="6" max="6" width="5.875" style="1" customWidth="1"/>
    <col min="7" max="7" width="5.125" style="1" customWidth="1"/>
    <col min="8" max="8" width="6.00390625" style="1" customWidth="1"/>
    <col min="9" max="10" width="5.125" style="1" customWidth="1"/>
    <col min="11" max="12" width="6.875" style="1" customWidth="1"/>
    <col min="13" max="13" width="8.25390625" style="1" customWidth="1"/>
    <col min="14" max="14" width="6.00390625" style="1" customWidth="1"/>
    <col min="15" max="15" width="7.875" style="21" customWidth="1"/>
    <col min="16" max="16" width="6.75390625" style="1" customWidth="1"/>
    <col min="17" max="17" width="6.00390625" style="1" customWidth="1"/>
    <col min="18" max="18" width="6.125" style="1" customWidth="1"/>
    <col min="19" max="19" width="5.875" style="1" customWidth="1"/>
    <col min="20" max="20" width="8.625" style="1" customWidth="1"/>
    <col min="21" max="21" width="7.875" style="1" customWidth="1"/>
    <col min="22" max="22" width="6.25390625" style="21" customWidth="1"/>
    <col min="23" max="23" width="5.875" style="1" customWidth="1"/>
    <col min="24" max="25" width="5.125" style="1" customWidth="1"/>
    <col min="26" max="26" width="7.625" style="1" customWidth="1"/>
    <col min="27" max="27" width="6.375" style="1" customWidth="1"/>
    <col min="28" max="16384" width="0.875" style="1" customWidth="1"/>
  </cols>
  <sheetData>
    <row r="1" spans="15:27" s="2" customFormat="1" ht="19.5" customHeight="1">
      <c r="O1" s="25"/>
      <c r="V1" s="25"/>
      <c r="X1" s="325" t="s">
        <v>143</v>
      </c>
      <c r="Y1" s="325"/>
      <c r="Z1" s="325"/>
      <c r="AA1" s="325"/>
    </row>
    <row r="2" spans="1:27" s="3" customFormat="1" ht="22.5" customHeight="1">
      <c r="A2" s="326" t="s">
        <v>125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9"/>
      <c r="Y2" s="9"/>
      <c r="Z2" s="9"/>
      <c r="AA2" s="9"/>
    </row>
    <row r="3" spans="1:27" ht="37.5" customHeight="1">
      <c r="A3" s="326" t="s">
        <v>300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2" t="s">
        <v>358</v>
      </c>
      <c r="Y3" s="322"/>
      <c r="Z3" s="322"/>
      <c r="AA3" s="322"/>
    </row>
    <row r="4" spans="1:27" ht="15.75">
      <c r="A4" s="326" t="s">
        <v>123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3" t="s">
        <v>355</v>
      </c>
      <c r="Y4" s="323"/>
      <c r="Z4" s="323"/>
      <c r="AA4" s="323"/>
    </row>
    <row r="5" spans="16:27" ht="12.75" customHeight="1">
      <c r="P5" s="21"/>
      <c r="Q5" s="21"/>
      <c r="R5" s="21"/>
      <c r="S5" s="21"/>
      <c r="T5" s="21"/>
      <c r="U5" s="21"/>
      <c r="W5" s="21"/>
      <c r="X5" s="327" t="s">
        <v>359</v>
      </c>
      <c r="Y5" s="327"/>
      <c r="Z5" s="327"/>
      <c r="AA5" s="327"/>
    </row>
    <row r="6" spans="16:27" ht="11.25">
      <c r="P6" s="21"/>
      <c r="Q6" s="21"/>
      <c r="R6" s="21"/>
      <c r="S6" s="21"/>
      <c r="T6" s="21"/>
      <c r="U6" s="21"/>
      <c r="W6" s="21"/>
      <c r="X6" s="105" t="s">
        <v>132</v>
      </c>
      <c r="Y6" s="328"/>
      <c r="Z6" s="328"/>
      <c r="AA6" s="106" t="s">
        <v>319</v>
      </c>
    </row>
    <row r="7" spans="16:23" ht="11.25">
      <c r="P7" s="21"/>
      <c r="Q7" s="21"/>
      <c r="R7" s="21"/>
      <c r="S7" s="21"/>
      <c r="T7" s="21"/>
      <c r="U7" s="21"/>
      <c r="W7" s="21"/>
    </row>
    <row r="8" spans="16:23" ht="12" thickBot="1">
      <c r="P8" s="21"/>
      <c r="Q8" s="21"/>
      <c r="R8" s="21"/>
      <c r="S8" s="21"/>
      <c r="T8" s="21"/>
      <c r="U8" s="21"/>
      <c r="W8" s="21"/>
    </row>
    <row r="9" spans="1:27" ht="18" customHeight="1">
      <c r="A9" s="336" t="s">
        <v>0</v>
      </c>
      <c r="B9" s="338" t="s">
        <v>48</v>
      </c>
      <c r="C9" s="330" t="s">
        <v>49</v>
      </c>
      <c r="D9" s="331"/>
      <c r="E9" s="331"/>
      <c r="F9" s="331"/>
      <c r="G9" s="331"/>
      <c r="H9" s="331"/>
      <c r="I9" s="331"/>
      <c r="J9" s="331"/>
      <c r="K9" s="331"/>
      <c r="L9" s="333"/>
      <c r="M9" s="338" t="s">
        <v>50</v>
      </c>
      <c r="N9" s="338"/>
      <c r="O9" s="338"/>
      <c r="P9" s="338"/>
      <c r="Q9" s="338"/>
      <c r="R9" s="330" t="s">
        <v>51</v>
      </c>
      <c r="S9" s="331"/>
      <c r="T9" s="331"/>
      <c r="U9" s="331"/>
      <c r="V9" s="331"/>
      <c r="W9" s="331"/>
      <c r="X9" s="331"/>
      <c r="Y9" s="331"/>
      <c r="Z9" s="331"/>
      <c r="AA9" s="332"/>
    </row>
    <row r="10" spans="1:27" ht="11.25" customHeight="1">
      <c r="A10" s="337"/>
      <c r="B10" s="329"/>
      <c r="C10" s="329" t="s">
        <v>52</v>
      </c>
      <c r="D10" s="329"/>
      <c r="E10" s="329"/>
      <c r="F10" s="329"/>
      <c r="G10" s="329" t="s">
        <v>53</v>
      </c>
      <c r="H10" s="329"/>
      <c r="I10" s="329"/>
      <c r="J10" s="329"/>
      <c r="K10" s="329"/>
      <c r="L10" s="339" t="s">
        <v>54</v>
      </c>
      <c r="M10" s="329"/>
      <c r="N10" s="329"/>
      <c r="O10" s="329"/>
      <c r="P10" s="329"/>
      <c r="Q10" s="329"/>
      <c r="R10" s="329" t="s">
        <v>52</v>
      </c>
      <c r="S10" s="329"/>
      <c r="T10" s="329"/>
      <c r="U10" s="329"/>
      <c r="V10" s="329" t="s">
        <v>53</v>
      </c>
      <c r="W10" s="329"/>
      <c r="X10" s="329"/>
      <c r="Y10" s="329"/>
      <c r="Z10" s="329"/>
      <c r="AA10" s="335" t="s">
        <v>54</v>
      </c>
    </row>
    <row r="11" spans="1:27" ht="76.5" customHeight="1">
      <c r="A11" s="230"/>
      <c r="B11" s="20" t="s">
        <v>7</v>
      </c>
      <c r="C11" s="28" t="s">
        <v>55</v>
      </c>
      <c r="D11" s="28" t="s">
        <v>56</v>
      </c>
      <c r="E11" s="28" t="s">
        <v>57</v>
      </c>
      <c r="F11" s="28" t="s">
        <v>58</v>
      </c>
      <c r="G11" s="28" t="s">
        <v>55</v>
      </c>
      <c r="H11" s="28" t="s">
        <v>56</v>
      </c>
      <c r="I11" s="28" t="s">
        <v>59</v>
      </c>
      <c r="J11" s="28" t="s">
        <v>60</v>
      </c>
      <c r="K11" s="28" t="s">
        <v>61</v>
      </c>
      <c r="L11" s="339"/>
      <c r="M11" s="28" t="s">
        <v>62</v>
      </c>
      <c r="N11" s="28" t="s">
        <v>63</v>
      </c>
      <c r="O11" s="29" t="s">
        <v>64</v>
      </c>
      <c r="P11" s="28" t="s">
        <v>65</v>
      </c>
      <c r="Q11" s="28" t="s">
        <v>66</v>
      </c>
      <c r="R11" s="28" t="s">
        <v>55</v>
      </c>
      <c r="S11" s="28" t="s">
        <v>56</v>
      </c>
      <c r="T11" s="28" t="s">
        <v>57</v>
      </c>
      <c r="U11" s="28" t="s">
        <v>58</v>
      </c>
      <c r="V11" s="29" t="s">
        <v>55</v>
      </c>
      <c r="W11" s="28" t="s">
        <v>56</v>
      </c>
      <c r="X11" s="28" t="s">
        <v>59</v>
      </c>
      <c r="Y11" s="28" t="s">
        <v>60</v>
      </c>
      <c r="Z11" s="28" t="s">
        <v>61</v>
      </c>
      <c r="AA11" s="335"/>
    </row>
    <row r="12" spans="1:27" ht="33.75" customHeight="1">
      <c r="A12" s="230"/>
      <c r="B12" s="148" t="s">
        <v>129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47">
        <f>M13+M32+M36</f>
        <v>19.839999999999996</v>
      </c>
      <c r="N12" s="147">
        <f>N13+N32+N36</f>
        <v>0.6910000000000001</v>
      </c>
      <c r="O12" s="147">
        <f>O13+O32+O36</f>
        <v>14.986999999999998</v>
      </c>
      <c r="P12" s="147">
        <f>P13+P32+P36</f>
        <v>2.106</v>
      </c>
      <c r="Q12" s="147">
        <f>Q13+Q32+Q36</f>
        <v>2.0559999999999996</v>
      </c>
      <c r="R12" s="28"/>
      <c r="S12" s="28"/>
      <c r="T12" s="28"/>
      <c r="U12" s="28"/>
      <c r="V12" s="29"/>
      <c r="W12" s="28"/>
      <c r="X12" s="28"/>
      <c r="Y12" s="28"/>
      <c r="Z12" s="28"/>
      <c r="AA12" s="231"/>
    </row>
    <row r="13" spans="1:27" ht="40.5" customHeight="1">
      <c r="A13" s="232" t="s">
        <v>8</v>
      </c>
      <c r="B13" s="20" t="s">
        <v>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57">
        <f>M14</f>
        <v>17.942999999999998</v>
      </c>
      <c r="N13" s="57">
        <f>N14</f>
        <v>0.6910000000000001</v>
      </c>
      <c r="O13" s="57">
        <f>O14</f>
        <v>14.986999999999998</v>
      </c>
      <c r="P13" s="57">
        <f>P14</f>
        <v>2.106</v>
      </c>
      <c r="Q13" s="57">
        <f>Q14</f>
        <v>0.159</v>
      </c>
      <c r="R13" s="31"/>
      <c r="S13" s="31"/>
      <c r="T13" s="31"/>
      <c r="U13" s="31"/>
      <c r="V13" s="27"/>
      <c r="W13" s="31"/>
      <c r="X13" s="31"/>
      <c r="Y13" s="31"/>
      <c r="Z13" s="31"/>
      <c r="AA13" s="233"/>
    </row>
    <row r="14" spans="1:27" ht="42.75" customHeight="1">
      <c r="A14" s="232" t="s">
        <v>28</v>
      </c>
      <c r="B14" s="20" t="s">
        <v>10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57">
        <f>SUM(M16+M18+M20)</f>
        <v>17.942999999999998</v>
      </c>
      <c r="N14" s="57">
        <f>SUM(N16+N18+N20)</f>
        <v>0.6910000000000001</v>
      </c>
      <c r="O14" s="57">
        <f>SUM(O16+O18+O20)</f>
        <v>14.986999999999998</v>
      </c>
      <c r="P14" s="57">
        <f>SUM(P16+P18+P20)</f>
        <v>2.106</v>
      </c>
      <c r="Q14" s="57">
        <f>SUM(Q16+Q18+Q20)</f>
        <v>0.159</v>
      </c>
      <c r="R14" s="31"/>
      <c r="S14" s="31"/>
      <c r="T14" s="31"/>
      <c r="U14" s="31"/>
      <c r="V14" s="27"/>
      <c r="W14" s="31"/>
      <c r="X14" s="31"/>
      <c r="Y14" s="31"/>
      <c r="Z14" s="31"/>
      <c r="AA14" s="233"/>
    </row>
    <row r="15" spans="1:27" s="21" customFormat="1" ht="44.25" customHeight="1" hidden="1">
      <c r="A15" s="234"/>
      <c r="B15" s="150"/>
      <c r="C15" s="40"/>
      <c r="D15" s="40"/>
      <c r="E15" s="39"/>
      <c r="F15" s="39"/>
      <c r="G15" s="40"/>
      <c r="H15" s="40"/>
      <c r="I15" s="40"/>
      <c r="J15" s="39"/>
      <c r="K15" s="39"/>
      <c r="L15" s="39"/>
      <c r="M15" s="62"/>
      <c r="N15" s="152"/>
      <c r="O15" s="131"/>
      <c r="P15" s="131"/>
      <c r="Q15" s="131"/>
      <c r="R15" s="153"/>
      <c r="S15" s="40"/>
      <c r="T15" s="39"/>
      <c r="U15" s="95"/>
      <c r="V15" s="40"/>
      <c r="W15" s="40"/>
      <c r="X15" s="40"/>
      <c r="Y15" s="40"/>
      <c r="Z15" s="96"/>
      <c r="AA15" s="235"/>
    </row>
    <row r="16" spans="1:27" s="21" customFormat="1" ht="21">
      <c r="A16" s="236" t="s">
        <v>137</v>
      </c>
      <c r="B16" s="10" t="s">
        <v>136</v>
      </c>
      <c r="C16" s="27"/>
      <c r="D16" s="27"/>
      <c r="E16" s="32"/>
      <c r="F16" s="32"/>
      <c r="G16" s="27"/>
      <c r="H16" s="27"/>
      <c r="I16" s="27"/>
      <c r="J16" s="32"/>
      <c r="K16" s="32"/>
      <c r="L16" s="32"/>
      <c r="M16" s="57">
        <f>SUM(M17:M17)</f>
        <v>1.515</v>
      </c>
      <c r="N16" s="57">
        <f>SUM(N17:N17)</f>
        <v>0</v>
      </c>
      <c r="O16" s="57">
        <f>SUM(O17:O17)</f>
        <v>1.3699999999999999</v>
      </c>
      <c r="P16" s="57">
        <f>SUM(P17:P17)</f>
        <v>0.045</v>
      </c>
      <c r="Q16" s="57">
        <f>SUM(Q17:Q17)</f>
        <v>0.1</v>
      </c>
      <c r="R16" s="57"/>
      <c r="S16" s="27"/>
      <c r="T16" s="32"/>
      <c r="U16" s="33"/>
      <c r="V16" s="27"/>
      <c r="W16" s="27"/>
      <c r="X16" s="27"/>
      <c r="Y16" s="27"/>
      <c r="Z16" s="34"/>
      <c r="AA16" s="237"/>
    </row>
    <row r="17" spans="1:27" s="21" customFormat="1" ht="56.25">
      <c r="A17" s="70" t="s">
        <v>8</v>
      </c>
      <c r="B17" s="60" t="s">
        <v>316</v>
      </c>
      <c r="C17" s="40" t="s">
        <v>126</v>
      </c>
      <c r="D17" s="40" t="s">
        <v>126</v>
      </c>
      <c r="E17" s="39" t="s">
        <v>126</v>
      </c>
      <c r="F17" s="39" t="s">
        <v>126</v>
      </c>
      <c r="G17" s="40">
        <v>1973</v>
      </c>
      <c r="H17" s="40">
        <v>25</v>
      </c>
      <c r="I17" s="40" t="s">
        <v>127</v>
      </c>
      <c r="J17" s="39" t="s">
        <v>317</v>
      </c>
      <c r="K17" s="96">
        <v>2.73</v>
      </c>
      <c r="L17" s="39"/>
      <c r="M17" s="131">
        <v>1.515</v>
      </c>
      <c r="N17" s="39"/>
      <c r="O17" s="96">
        <f>M17-P17-Q17+ROUND((0.021*0.02)*1.18,3)</f>
        <v>1.3699999999999999</v>
      </c>
      <c r="P17" s="96">
        <f>ROUND((0.021+0.863*0.02)*1.18,3)</f>
        <v>0.045</v>
      </c>
      <c r="Q17" s="96">
        <v>0.1</v>
      </c>
      <c r="R17" s="40">
        <v>2019</v>
      </c>
      <c r="S17" s="40">
        <v>25</v>
      </c>
      <c r="T17" s="40"/>
      <c r="U17" s="95"/>
      <c r="V17" s="40">
        <v>2018</v>
      </c>
      <c r="W17" s="40">
        <v>25</v>
      </c>
      <c r="X17" s="40" t="s">
        <v>127</v>
      </c>
      <c r="Y17" s="40" t="s">
        <v>128</v>
      </c>
      <c r="Z17" s="96">
        <v>2.73</v>
      </c>
      <c r="AA17" s="235"/>
    </row>
    <row r="18" spans="1:27" s="213" customFormat="1" ht="21">
      <c r="A18" s="54" t="s">
        <v>260</v>
      </c>
      <c r="B18" s="55" t="s">
        <v>322</v>
      </c>
      <c r="C18" s="27"/>
      <c r="D18" s="27"/>
      <c r="E18" s="32"/>
      <c r="F18" s="32"/>
      <c r="G18" s="27"/>
      <c r="H18" s="27"/>
      <c r="I18" s="27"/>
      <c r="J18" s="32"/>
      <c r="K18" s="34"/>
      <c r="L18" s="32"/>
      <c r="M18" s="130">
        <f>M19</f>
        <v>14.152</v>
      </c>
      <c r="N18" s="130">
        <f>N19</f>
        <v>0.545</v>
      </c>
      <c r="O18" s="130">
        <f>O19</f>
        <v>13.406999999999998</v>
      </c>
      <c r="P18" s="130">
        <f>P19</f>
        <v>0.175</v>
      </c>
      <c r="Q18" s="130">
        <f>Q19</f>
        <v>0.025</v>
      </c>
      <c r="R18" s="27"/>
      <c r="S18" s="27"/>
      <c r="T18" s="27"/>
      <c r="U18" s="33"/>
      <c r="V18" s="27"/>
      <c r="W18" s="27"/>
      <c r="X18" s="27"/>
      <c r="Y18" s="27"/>
      <c r="Z18" s="34"/>
      <c r="AA18" s="237"/>
    </row>
    <row r="19" spans="1:27" s="21" customFormat="1" ht="33.75">
      <c r="A19" s="548" t="s">
        <v>8</v>
      </c>
      <c r="B19" s="549" t="s">
        <v>323</v>
      </c>
      <c r="C19" s="550" t="s">
        <v>126</v>
      </c>
      <c r="D19" s="550" t="s">
        <v>126</v>
      </c>
      <c r="E19" s="551" t="s">
        <v>126</v>
      </c>
      <c r="F19" s="551" t="s">
        <v>126</v>
      </c>
      <c r="G19" s="550">
        <v>1976</v>
      </c>
      <c r="H19" s="550">
        <v>30</v>
      </c>
      <c r="I19" s="550" t="s">
        <v>126</v>
      </c>
      <c r="J19" s="551" t="s">
        <v>336</v>
      </c>
      <c r="K19" s="552">
        <v>2.985</v>
      </c>
      <c r="L19" s="551"/>
      <c r="M19" s="553">
        <v>14.152</v>
      </c>
      <c r="N19" s="552">
        <v>0.545</v>
      </c>
      <c r="O19" s="552">
        <f>M19-P19-Q19-N19</f>
        <v>13.406999999999998</v>
      </c>
      <c r="P19" s="552">
        <f>ROUND((7.422*0.02)*1.18,3)</f>
        <v>0.175</v>
      </c>
      <c r="Q19" s="552">
        <v>0.025</v>
      </c>
      <c r="R19" s="550"/>
      <c r="S19" s="550"/>
      <c r="T19" s="550"/>
      <c r="U19" s="554"/>
      <c r="V19" s="550">
        <v>2019</v>
      </c>
      <c r="W19" s="550">
        <v>25</v>
      </c>
      <c r="X19" s="550"/>
      <c r="Y19" s="550" t="s">
        <v>326</v>
      </c>
      <c r="Z19" s="552" t="s">
        <v>325</v>
      </c>
      <c r="AA19" s="555"/>
    </row>
    <row r="20" spans="1:27" s="213" customFormat="1" ht="21">
      <c r="A20" s="54" t="s">
        <v>266</v>
      </c>
      <c r="B20" s="23" t="s">
        <v>334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130">
        <f>M21</f>
        <v>2.276</v>
      </c>
      <c r="N20" s="130">
        <f>N21</f>
        <v>0.146</v>
      </c>
      <c r="O20" s="130">
        <f>O21</f>
        <v>0.21</v>
      </c>
      <c r="P20" s="130">
        <f>P21</f>
        <v>1.886</v>
      </c>
      <c r="Q20" s="130">
        <f>Q21</f>
        <v>0.034</v>
      </c>
      <c r="R20" s="32"/>
      <c r="S20" s="32"/>
      <c r="T20" s="32"/>
      <c r="U20" s="32"/>
      <c r="V20" s="27"/>
      <c r="W20" s="32"/>
      <c r="X20" s="32"/>
      <c r="Y20" s="32"/>
      <c r="Z20" s="32"/>
      <c r="AA20" s="237"/>
    </row>
    <row r="21" spans="1:27" s="210" customFormat="1" ht="67.5">
      <c r="A21" s="241" t="s">
        <v>8</v>
      </c>
      <c r="B21" s="22" t="s">
        <v>366</v>
      </c>
      <c r="C21" s="38" t="s">
        <v>126</v>
      </c>
      <c r="D21" s="38" t="s">
        <v>126</v>
      </c>
      <c r="E21" s="38" t="s">
        <v>126</v>
      </c>
      <c r="F21" s="38" t="s">
        <v>126</v>
      </c>
      <c r="G21" s="565">
        <v>1981</v>
      </c>
      <c r="H21" s="565">
        <v>25</v>
      </c>
      <c r="I21" s="38" t="s">
        <v>126</v>
      </c>
      <c r="J21" s="38" t="s">
        <v>338</v>
      </c>
      <c r="K21" s="38" t="s">
        <v>337</v>
      </c>
      <c r="L21" s="38"/>
      <c r="M21" s="131">
        <f>'прил.1.1Перечень'!G22</f>
        <v>2.276</v>
      </c>
      <c r="N21" s="131">
        <v>0.146</v>
      </c>
      <c r="O21" s="131">
        <v>0.21</v>
      </c>
      <c r="P21" s="131">
        <v>1.886</v>
      </c>
      <c r="Q21" s="131">
        <v>0.034</v>
      </c>
      <c r="R21" s="38"/>
      <c r="S21" s="38"/>
      <c r="T21" s="38"/>
      <c r="U21" s="38"/>
      <c r="V21" s="40">
        <v>2017</v>
      </c>
      <c r="W21" s="40">
        <v>25</v>
      </c>
      <c r="X21" s="40" t="s">
        <v>127</v>
      </c>
      <c r="Y21" s="40" t="s">
        <v>342</v>
      </c>
      <c r="Z21" s="566" t="s">
        <v>343</v>
      </c>
      <c r="AA21" s="242"/>
    </row>
    <row r="22" spans="1:27" ht="11.25" hidden="1">
      <c r="A22" s="241" t="s">
        <v>12</v>
      </c>
      <c r="B22" s="37" t="s">
        <v>13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38"/>
      <c r="Q22" s="38"/>
      <c r="R22" s="38"/>
      <c r="S22" s="38"/>
      <c r="T22" s="38"/>
      <c r="U22" s="38"/>
      <c r="V22" s="40"/>
      <c r="W22" s="38"/>
      <c r="X22" s="38"/>
      <c r="Y22" s="38"/>
      <c r="Z22" s="38"/>
      <c r="AA22" s="242"/>
    </row>
    <row r="23" spans="1:27" ht="11.25" hidden="1">
      <c r="A23" s="241" t="s">
        <v>14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38"/>
      <c r="Q23" s="38"/>
      <c r="R23" s="38"/>
      <c r="S23" s="38"/>
      <c r="T23" s="38"/>
      <c r="U23" s="38"/>
      <c r="V23" s="40"/>
      <c r="W23" s="38"/>
      <c r="X23" s="38"/>
      <c r="Y23" s="38"/>
      <c r="Z23" s="38"/>
      <c r="AA23" s="242"/>
    </row>
    <row r="24" spans="1:27" ht="21" hidden="1">
      <c r="A24" s="232" t="s">
        <v>30</v>
      </c>
      <c r="B24" s="20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31"/>
      <c r="Q24" s="31"/>
      <c r="R24" s="31"/>
      <c r="S24" s="31"/>
      <c r="T24" s="31"/>
      <c r="U24" s="31"/>
      <c r="V24" s="27"/>
      <c r="W24" s="31"/>
      <c r="X24" s="31"/>
      <c r="Y24" s="31"/>
      <c r="Z24" s="31"/>
      <c r="AA24" s="233"/>
    </row>
    <row r="25" spans="1:27" ht="11.25" hidden="1">
      <c r="A25" s="241" t="s">
        <v>8</v>
      </c>
      <c r="B25" s="37" t="s">
        <v>11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38"/>
      <c r="Q25" s="38"/>
      <c r="R25" s="38"/>
      <c r="S25" s="38"/>
      <c r="T25" s="38"/>
      <c r="U25" s="38"/>
      <c r="V25" s="40"/>
      <c r="W25" s="38"/>
      <c r="X25" s="38"/>
      <c r="Y25" s="38"/>
      <c r="Z25" s="38"/>
      <c r="AA25" s="242"/>
    </row>
    <row r="26" spans="1:27" ht="11.25" hidden="1">
      <c r="A26" s="241" t="s">
        <v>12</v>
      </c>
      <c r="B26" s="37" t="s">
        <v>13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38"/>
      <c r="Q26" s="38"/>
      <c r="R26" s="38"/>
      <c r="S26" s="38"/>
      <c r="T26" s="38"/>
      <c r="U26" s="38"/>
      <c r="V26" s="40"/>
      <c r="W26" s="38"/>
      <c r="X26" s="38"/>
      <c r="Y26" s="38"/>
      <c r="Z26" s="38"/>
      <c r="AA26" s="242"/>
    </row>
    <row r="27" spans="1:27" ht="11.25" hidden="1">
      <c r="A27" s="241" t="s">
        <v>14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8"/>
      <c r="Q27" s="38"/>
      <c r="R27" s="38"/>
      <c r="S27" s="38"/>
      <c r="T27" s="38"/>
      <c r="U27" s="38"/>
      <c r="V27" s="40"/>
      <c r="W27" s="38"/>
      <c r="X27" s="38"/>
      <c r="Y27" s="38"/>
      <c r="Z27" s="38"/>
      <c r="AA27" s="242"/>
    </row>
    <row r="28" spans="1:27" ht="52.5" hidden="1">
      <c r="A28" s="232" t="s">
        <v>31</v>
      </c>
      <c r="B28" s="20" t="s">
        <v>16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1"/>
      <c r="Q28" s="31"/>
      <c r="R28" s="31"/>
      <c r="S28" s="31"/>
      <c r="T28" s="31"/>
      <c r="U28" s="31"/>
      <c r="V28" s="27"/>
      <c r="W28" s="31"/>
      <c r="X28" s="31"/>
      <c r="Y28" s="31"/>
      <c r="Z28" s="31"/>
      <c r="AA28" s="233"/>
    </row>
    <row r="29" spans="1:27" ht="11.25" hidden="1">
      <c r="A29" s="241" t="s">
        <v>8</v>
      </c>
      <c r="B29" s="37" t="s">
        <v>11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38"/>
      <c r="Q29" s="38"/>
      <c r="R29" s="38"/>
      <c r="S29" s="38"/>
      <c r="T29" s="38"/>
      <c r="U29" s="38"/>
      <c r="V29" s="40"/>
      <c r="W29" s="38"/>
      <c r="X29" s="38"/>
      <c r="Y29" s="38"/>
      <c r="Z29" s="38"/>
      <c r="AA29" s="242"/>
    </row>
    <row r="30" spans="1:27" ht="11.25" hidden="1">
      <c r="A30" s="241" t="s">
        <v>12</v>
      </c>
      <c r="B30" s="37" t="s">
        <v>13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38"/>
      <c r="Q30" s="38"/>
      <c r="R30" s="38"/>
      <c r="S30" s="38"/>
      <c r="T30" s="38"/>
      <c r="U30" s="38"/>
      <c r="V30" s="40"/>
      <c r="W30" s="38"/>
      <c r="X30" s="38"/>
      <c r="Y30" s="38"/>
      <c r="Z30" s="38"/>
      <c r="AA30" s="242"/>
    </row>
    <row r="31" spans="1:27" ht="11.25" hidden="1">
      <c r="A31" s="241" t="s">
        <v>14</v>
      </c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38"/>
      <c r="Q31" s="38"/>
      <c r="R31" s="38"/>
      <c r="S31" s="38"/>
      <c r="T31" s="38"/>
      <c r="U31" s="38"/>
      <c r="V31" s="40"/>
      <c r="W31" s="38"/>
      <c r="X31" s="38"/>
      <c r="Y31" s="38"/>
      <c r="Z31" s="38"/>
      <c r="AA31" s="242"/>
    </row>
    <row r="32" spans="1:27" ht="11.25" hidden="1">
      <c r="A32" s="232" t="s">
        <v>12</v>
      </c>
      <c r="B32" s="20" t="s">
        <v>17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1"/>
      <c r="Q32" s="31"/>
      <c r="R32" s="31"/>
      <c r="S32" s="31"/>
      <c r="T32" s="31"/>
      <c r="U32" s="31"/>
      <c r="V32" s="27"/>
      <c r="W32" s="31"/>
      <c r="X32" s="31"/>
      <c r="Y32" s="31"/>
      <c r="Z32" s="31"/>
      <c r="AA32" s="233"/>
    </row>
    <row r="33" spans="1:27" ht="42" hidden="1">
      <c r="A33" s="232" t="s">
        <v>32</v>
      </c>
      <c r="B33" s="20" t="s">
        <v>10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1"/>
      <c r="Q33" s="31"/>
      <c r="R33" s="31"/>
      <c r="S33" s="31"/>
      <c r="T33" s="31"/>
      <c r="U33" s="31"/>
      <c r="V33" s="27"/>
      <c r="W33" s="31"/>
      <c r="X33" s="31"/>
      <c r="Y33" s="31"/>
      <c r="Z33" s="31"/>
      <c r="AA33" s="233"/>
    </row>
    <row r="34" spans="1:27" ht="11.25" hidden="1">
      <c r="A34" s="241" t="s">
        <v>8</v>
      </c>
      <c r="B34" s="37" t="s">
        <v>11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  <c r="P34" s="38"/>
      <c r="Q34" s="38"/>
      <c r="R34" s="38"/>
      <c r="S34" s="38"/>
      <c r="T34" s="38"/>
      <c r="U34" s="38"/>
      <c r="V34" s="40"/>
      <c r="W34" s="38"/>
      <c r="X34" s="38"/>
      <c r="Y34" s="38"/>
      <c r="Z34" s="38"/>
      <c r="AA34" s="242"/>
    </row>
    <row r="35" spans="1:27" ht="11.25" hidden="1">
      <c r="A35" s="241" t="s">
        <v>12</v>
      </c>
      <c r="B35" s="37" t="s">
        <v>13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9"/>
      <c r="P35" s="38"/>
      <c r="Q35" s="38"/>
      <c r="R35" s="38"/>
      <c r="S35" s="38"/>
      <c r="T35" s="38"/>
      <c r="U35" s="38"/>
      <c r="V35" s="40"/>
      <c r="W35" s="38"/>
      <c r="X35" s="38"/>
      <c r="Y35" s="38"/>
      <c r="Z35" s="38"/>
      <c r="AA35" s="242"/>
    </row>
    <row r="36" spans="1:27" ht="21">
      <c r="A36" s="232" t="s">
        <v>12</v>
      </c>
      <c r="B36" s="20" t="s">
        <v>124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57">
        <f>M37+M41</f>
        <v>1.8969999999999998</v>
      </c>
      <c r="N36" s="31"/>
      <c r="O36" s="32"/>
      <c r="P36" s="31"/>
      <c r="Q36" s="57">
        <f>Q37+Q41</f>
        <v>1.8969999999999998</v>
      </c>
      <c r="R36" s="31"/>
      <c r="S36" s="31"/>
      <c r="T36" s="31"/>
      <c r="U36" s="31"/>
      <c r="V36" s="27"/>
      <c r="W36" s="31"/>
      <c r="X36" s="31"/>
      <c r="Y36" s="31"/>
      <c r="Z36" s="31"/>
      <c r="AA36" s="233"/>
    </row>
    <row r="37" spans="1:27" ht="21">
      <c r="A37" s="243" t="s">
        <v>283</v>
      </c>
      <c r="B37" s="41" t="s">
        <v>45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57">
        <f>M38+M39+M40</f>
        <v>1.327</v>
      </c>
      <c r="N37" s="38"/>
      <c r="O37" s="39"/>
      <c r="P37" s="38"/>
      <c r="Q37" s="57">
        <f>Q38+Q39+Q40</f>
        <v>1.327</v>
      </c>
      <c r="R37" s="38"/>
      <c r="S37" s="38"/>
      <c r="T37" s="38"/>
      <c r="U37" s="38"/>
      <c r="V37" s="40"/>
      <c r="W37" s="38"/>
      <c r="X37" s="38"/>
      <c r="Y37" s="38"/>
      <c r="Z37" s="38"/>
      <c r="AA37" s="242"/>
    </row>
    <row r="38" spans="1:27" ht="39" customHeight="1">
      <c r="A38" s="244" t="s">
        <v>8</v>
      </c>
      <c r="B38" s="22" t="s">
        <v>115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62">
        <f>'прил.1.1Перечень'!G47</f>
        <v>0.1</v>
      </c>
      <c r="N38" s="38"/>
      <c r="O38" s="39"/>
      <c r="P38" s="38"/>
      <c r="Q38" s="131">
        <f>M38</f>
        <v>0.1</v>
      </c>
      <c r="R38" s="38"/>
      <c r="S38" s="38"/>
      <c r="T38" s="38"/>
      <c r="U38" s="38"/>
      <c r="V38" s="40"/>
      <c r="W38" s="38"/>
      <c r="X38" s="38"/>
      <c r="Y38" s="38"/>
      <c r="Z38" s="38"/>
      <c r="AA38" s="242"/>
    </row>
    <row r="39" spans="1:27" ht="45" customHeight="1" thickBot="1">
      <c r="A39" s="245" t="s">
        <v>12</v>
      </c>
      <c r="B39" s="246" t="s">
        <v>117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73">
        <f>'прил.1.1Перечень'!G48</f>
        <v>0.44</v>
      </c>
      <c r="N39" s="247"/>
      <c r="O39" s="239"/>
      <c r="P39" s="247"/>
      <c r="Q39" s="132">
        <f>M39</f>
        <v>0.44</v>
      </c>
      <c r="R39" s="247"/>
      <c r="S39" s="247"/>
      <c r="T39" s="247"/>
      <c r="U39" s="247"/>
      <c r="V39" s="238"/>
      <c r="W39" s="247"/>
      <c r="X39" s="247"/>
      <c r="Y39" s="247"/>
      <c r="Z39" s="247"/>
      <c r="AA39" s="248"/>
    </row>
    <row r="40" spans="1:27" s="210" customFormat="1" ht="93" customHeight="1">
      <c r="A40" s="556" t="s">
        <v>33</v>
      </c>
      <c r="B40" s="567" t="s">
        <v>368</v>
      </c>
      <c r="C40" s="568"/>
      <c r="D40" s="568"/>
      <c r="E40" s="568"/>
      <c r="F40" s="568"/>
      <c r="G40" s="568"/>
      <c r="H40" s="568"/>
      <c r="I40" s="568"/>
      <c r="J40" s="568"/>
      <c r="K40" s="568"/>
      <c r="L40" s="568"/>
      <c r="M40" s="569">
        <v>0.787</v>
      </c>
      <c r="N40" s="568"/>
      <c r="O40" s="570"/>
      <c r="P40" s="568"/>
      <c r="Q40" s="571">
        <v>0.787</v>
      </c>
      <c r="R40" s="568"/>
      <c r="S40" s="568"/>
      <c r="T40" s="568"/>
      <c r="U40" s="568"/>
      <c r="V40" s="572"/>
      <c r="W40" s="568"/>
      <c r="X40" s="568"/>
      <c r="Y40" s="568"/>
      <c r="Z40" s="568"/>
      <c r="AA40" s="573"/>
    </row>
    <row r="41" spans="1:27" ht="21" customHeight="1">
      <c r="A41" s="243" t="s">
        <v>285</v>
      </c>
      <c r="B41" s="23" t="s">
        <v>159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57">
        <f>M42</f>
        <v>0.57</v>
      </c>
      <c r="N41" s="38"/>
      <c r="O41" s="39"/>
      <c r="P41" s="38"/>
      <c r="Q41" s="57">
        <f>Q42</f>
        <v>0.57</v>
      </c>
      <c r="R41" s="38"/>
      <c r="S41" s="38"/>
      <c r="T41" s="38"/>
      <c r="U41" s="38"/>
      <c r="V41" s="40"/>
      <c r="W41" s="38"/>
      <c r="X41" s="38"/>
      <c r="Y41" s="38"/>
      <c r="Z41" s="38"/>
      <c r="AA41" s="242"/>
    </row>
    <row r="42" spans="1:27" ht="33" customHeight="1" thickBot="1">
      <c r="A42" s="245" t="s">
        <v>8</v>
      </c>
      <c r="B42" s="246" t="s">
        <v>118</v>
      </c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73">
        <v>0.57</v>
      </c>
      <c r="N42" s="247"/>
      <c r="O42" s="239"/>
      <c r="P42" s="247"/>
      <c r="Q42" s="132">
        <f>M42</f>
        <v>0.57</v>
      </c>
      <c r="R42" s="247"/>
      <c r="S42" s="247"/>
      <c r="T42" s="247"/>
      <c r="U42" s="247"/>
      <c r="V42" s="238"/>
      <c r="W42" s="247"/>
      <c r="X42" s="247"/>
      <c r="Y42" s="247"/>
      <c r="Z42" s="247"/>
      <c r="AA42" s="248"/>
    </row>
    <row r="43" spans="1:27" ht="10.5" customHeight="1" hidden="1">
      <c r="A43" s="334" t="s">
        <v>18</v>
      </c>
      <c r="B43" s="334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28"/>
      <c r="P43" s="240"/>
      <c r="Q43" s="240"/>
      <c r="R43" s="240"/>
      <c r="S43" s="240"/>
      <c r="T43" s="240"/>
      <c r="U43" s="240"/>
      <c r="V43" s="229"/>
      <c r="W43" s="240"/>
      <c r="X43" s="240"/>
      <c r="Y43" s="240"/>
      <c r="Z43" s="240"/>
      <c r="AA43" s="240"/>
    </row>
    <row r="44" spans="1:27" ht="31.5" customHeight="1" hidden="1">
      <c r="A44" s="30"/>
      <c r="B44" s="20" t="s">
        <v>19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/>
      <c r="P44" s="31"/>
      <c r="Q44" s="31"/>
      <c r="R44" s="31"/>
      <c r="S44" s="31"/>
      <c r="T44" s="31"/>
      <c r="U44" s="31"/>
      <c r="V44" s="27"/>
      <c r="W44" s="31"/>
      <c r="X44" s="31"/>
      <c r="Y44" s="31"/>
      <c r="Z44" s="31"/>
      <c r="AA44" s="31"/>
    </row>
    <row r="45" spans="1:27" ht="10.5" customHeight="1" hidden="1">
      <c r="A45" s="36" t="s">
        <v>8</v>
      </c>
      <c r="B45" s="37" t="s">
        <v>11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38"/>
      <c r="Q45" s="38"/>
      <c r="R45" s="38"/>
      <c r="S45" s="38"/>
      <c r="T45" s="38"/>
      <c r="U45" s="38"/>
      <c r="V45" s="40"/>
      <c r="W45" s="38"/>
      <c r="X45" s="38"/>
      <c r="Y45" s="38"/>
      <c r="Z45" s="38"/>
      <c r="AA45" s="38"/>
    </row>
    <row r="46" spans="1:27" ht="10.5" customHeight="1" hidden="1">
      <c r="A46" s="36" t="s">
        <v>12</v>
      </c>
      <c r="B46" s="37" t="s">
        <v>13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38"/>
      <c r="Q46" s="38"/>
      <c r="R46" s="38"/>
      <c r="S46" s="38"/>
      <c r="T46" s="38"/>
      <c r="U46" s="38"/>
      <c r="V46" s="40"/>
      <c r="W46" s="38"/>
      <c r="X46" s="38"/>
      <c r="Y46" s="38"/>
      <c r="Z46" s="38"/>
      <c r="AA46" s="38"/>
    </row>
    <row r="47" spans="1:27" ht="10.5" customHeight="1" hidden="1">
      <c r="A47" s="36" t="s">
        <v>14</v>
      </c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9"/>
      <c r="P47" s="38"/>
      <c r="Q47" s="38"/>
      <c r="R47" s="38"/>
      <c r="S47" s="38"/>
      <c r="T47" s="38"/>
      <c r="U47" s="38"/>
      <c r="V47" s="40"/>
      <c r="W47" s="38"/>
      <c r="X47" s="38"/>
      <c r="Y47" s="38"/>
      <c r="Z47" s="38"/>
      <c r="AA47" s="38"/>
    </row>
    <row r="48" spans="15:22" s="2" customFormat="1" ht="3" customHeight="1">
      <c r="O48" s="25"/>
      <c r="V48" s="25"/>
    </row>
    <row r="49" spans="15:22" s="4" customFormat="1" ht="8.25">
      <c r="O49" s="26"/>
      <c r="V49" s="26"/>
    </row>
    <row r="50" spans="15:22" s="4" customFormat="1" ht="8.25">
      <c r="O50" s="26"/>
      <c r="V50" s="26"/>
    </row>
    <row r="52" spans="1:19" s="80" customFormat="1" ht="26.25" customHeight="1">
      <c r="A52" s="75"/>
      <c r="B52" s="314"/>
      <c r="C52" s="314"/>
      <c r="D52" s="314"/>
      <c r="E52" s="314"/>
      <c r="F52" s="77"/>
      <c r="G52" s="78"/>
      <c r="N52" s="81"/>
      <c r="O52" s="81"/>
      <c r="P52" s="315"/>
      <c r="Q52" s="315"/>
      <c r="R52" s="315"/>
      <c r="S52" s="315"/>
    </row>
    <row r="53" spans="1:19" s="80" customFormat="1" ht="26.25" customHeight="1">
      <c r="A53" s="75"/>
      <c r="B53" s="76"/>
      <c r="C53" s="76"/>
      <c r="D53" s="76"/>
      <c r="E53" s="76"/>
      <c r="F53" s="77"/>
      <c r="G53" s="78"/>
      <c r="N53" s="81"/>
      <c r="O53" s="81"/>
      <c r="P53" s="79"/>
      <c r="Q53" s="79"/>
      <c r="R53" s="79"/>
      <c r="S53" s="79"/>
    </row>
    <row r="54" spans="1:19" s="80" customFormat="1" ht="26.25" customHeight="1">
      <c r="A54" s="75"/>
      <c r="B54" s="314" t="s">
        <v>320</v>
      </c>
      <c r="C54" s="314"/>
      <c r="D54" s="314"/>
      <c r="E54" s="314"/>
      <c r="F54" s="77"/>
      <c r="G54" s="78"/>
      <c r="L54" s="160"/>
      <c r="M54" s="160"/>
      <c r="N54" s="160"/>
      <c r="O54" s="315" t="s">
        <v>340</v>
      </c>
      <c r="P54" s="315"/>
      <c r="Q54" s="315"/>
      <c r="R54" s="315"/>
      <c r="S54" s="315"/>
    </row>
    <row r="55" spans="1:18" s="80" customFormat="1" ht="12.75">
      <c r="A55" s="75"/>
      <c r="B55" s="76"/>
      <c r="C55" s="76"/>
      <c r="D55" s="76"/>
      <c r="E55" s="77"/>
      <c r="F55" s="78"/>
      <c r="M55" s="81"/>
      <c r="N55" s="81"/>
      <c r="O55" s="79"/>
      <c r="P55" s="79"/>
      <c r="Q55" s="75"/>
      <c r="R55" s="75"/>
    </row>
    <row r="56" spans="1:18" s="80" customFormat="1" ht="26.25" customHeight="1">
      <c r="A56" s="75"/>
      <c r="B56" s="314" t="s">
        <v>140</v>
      </c>
      <c r="C56" s="314"/>
      <c r="D56" s="314"/>
      <c r="E56" s="77"/>
      <c r="F56" s="78"/>
      <c r="M56" s="81"/>
      <c r="N56" s="81"/>
      <c r="O56" s="315" t="s">
        <v>141</v>
      </c>
      <c r="P56" s="315"/>
      <c r="Q56" s="315"/>
      <c r="R56" s="315"/>
    </row>
  </sheetData>
  <sheetProtection/>
  <mergeCells count="26">
    <mergeCell ref="O54:S54"/>
    <mergeCell ref="B56:D56"/>
    <mergeCell ref="O56:R56"/>
    <mergeCell ref="M9:Q10"/>
    <mergeCell ref="C10:F10"/>
    <mergeCell ref="G10:K10"/>
    <mergeCell ref="L10:L11"/>
    <mergeCell ref="B52:E52"/>
    <mergeCell ref="P52:S52"/>
    <mergeCell ref="B54:E54"/>
    <mergeCell ref="X5:AA5"/>
    <mergeCell ref="Y6:Z6"/>
    <mergeCell ref="V10:Z10"/>
    <mergeCell ref="R9:AA9"/>
    <mergeCell ref="C9:L9"/>
    <mergeCell ref="A43:B43"/>
    <mergeCell ref="R10:U10"/>
    <mergeCell ref="AA10:AA11"/>
    <mergeCell ref="A9:A10"/>
    <mergeCell ref="B9:B10"/>
    <mergeCell ref="X1:AA1"/>
    <mergeCell ref="X3:AA3"/>
    <mergeCell ref="A3:W3"/>
    <mergeCell ref="A4:W4"/>
    <mergeCell ref="A2:W2"/>
    <mergeCell ref="X4:AA4"/>
  </mergeCells>
  <printOptions/>
  <pageMargins left="0.1968503937007874" right="0.31496062992125984" top="0.1968503937007874" bottom="0.1968503937007874" header="0.1968503937007874" footer="0.1968503937007874"/>
  <pageSetup fitToHeight="4" horizontalDpi="600" verticalDpi="600" orientation="landscape" paperSize="9" scale="78" r:id="rId1"/>
  <rowBreaks count="1" manualBreakCount="1">
    <brk id="39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72"/>
  <sheetViews>
    <sheetView view="pageBreakPreview" zoomScale="120" zoomScaleSheetLayoutView="120" workbookViewId="0" topLeftCell="A1">
      <selection activeCell="K5" sqref="K5:K7"/>
    </sheetView>
  </sheetViews>
  <sheetFormatPr defaultColWidth="0.875" defaultRowHeight="12.75"/>
  <cols>
    <col min="1" max="1" width="3.375" style="112" customWidth="1"/>
    <col min="2" max="2" width="19.75390625" style="112" customWidth="1"/>
    <col min="3" max="4" width="5.00390625" style="112" customWidth="1"/>
    <col min="5" max="10" width="5.125" style="112" customWidth="1"/>
    <col min="11" max="11" width="9.75390625" style="112" customWidth="1"/>
    <col min="12" max="16" width="5.125" style="112" customWidth="1"/>
    <col min="17" max="17" width="5.00390625" style="112" customWidth="1"/>
    <col min="18" max="25" width="5.125" style="112" customWidth="1"/>
    <col min="26" max="26" width="5.00390625" style="112" customWidth="1"/>
    <col min="27" max="27" width="5.125" style="112" customWidth="1"/>
    <col min="28" max="16384" width="0.875" style="112" customWidth="1"/>
  </cols>
  <sheetData>
    <row r="1" spans="24:27" s="99" customFormat="1" ht="30.75" customHeight="1">
      <c r="X1" s="340" t="s">
        <v>145</v>
      </c>
      <c r="Y1" s="340"/>
      <c r="Z1" s="340"/>
      <c r="AA1" s="340"/>
    </row>
    <row r="2" spans="14:27" s="99" customFormat="1" ht="9.75" customHeight="1">
      <c r="N2" s="100"/>
      <c r="O2" s="100"/>
      <c r="P2" s="100"/>
      <c r="Q2" s="100"/>
      <c r="X2" s="101"/>
      <c r="Y2" s="101"/>
      <c r="Z2" s="101"/>
      <c r="AA2" s="101"/>
    </row>
    <row r="3" spans="14:27" s="99" customFormat="1" ht="35.25" customHeight="1">
      <c r="N3" s="100"/>
      <c r="O3" s="100"/>
      <c r="P3" s="100"/>
      <c r="Q3" s="100"/>
      <c r="X3" s="322" t="s">
        <v>358</v>
      </c>
      <c r="Y3" s="322"/>
      <c r="Z3" s="322"/>
      <c r="AA3" s="322"/>
    </row>
    <row r="4" spans="1:27" s="103" customFormat="1" ht="22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X4" s="323" t="s">
        <v>361</v>
      </c>
      <c r="Y4" s="323"/>
      <c r="Z4" s="323"/>
      <c r="AA4" s="323"/>
    </row>
    <row r="5" spans="24:27" s="99" customFormat="1" ht="9" customHeight="1">
      <c r="X5" s="327" t="s">
        <v>360</v>
      </c>
      <c r="Y5" s="327"/>
      <c r="Z5" s="327"/>
      <c r="AA5" s="327"/>
    </row>
    <row r="6" spans="11:27" s="99" customFormat="1" ht="9" customHeight="1">
      <c r="K6" s="104"/>
      <c r="L6" s="104"/>
      <c r="X6" s="105" t="s">
        <v>132</v>
      </c>
      <c r="Y6" s="328"/>
      <c r="Z6" s="328"/>
      <c r="AA6" s="106" t="s">
        <v>319</v>
      </c>
    </row>
    <row r="7" spans="1:27" s="107" customFormat="1" ht="10.5" customHeight="1">
      <c r="A7" s="5"/>
      <c r="B7" s="5"/>
      <c r="C7" s="5"/>
      <c r="D7" s="5"/>
      <c r="E7" s="5"/>
      <c r="F7" s="5"/>
      <c r="G7" s="5"/>
      <c r="H7" s="5"/>
      <c r="K7" s="108"/>
      <c r="L7" s="108"/>
      <c r="X7" s="108"/>
      <c r="Y7" s="108"/>
      <c r="Z7" s="108"/>
      <c r="AA7" s="108"/>
    </row>
    <row r="8" spans="1:27" s="109" customFormat="1" ht="12.75">
      <c r="A8" s="343" t="s">
        <v>328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</row>
    <row r="9" s="110" customFormat="1" ht="15.75" thickBot="1"/>
    <row r="10" spans="1:27" s="99" customFormat="1" ht="15" customHeight="1">
      <c r="A10" s="351" t="s">
        <v>67</v>
      </c>
      <c r="B10" s="344" t="s">
        <v>68</v>
      </c>
      <c r="C10" s="344" t="s">
        <v>69</v>
      </c>
      <c r="D10" s="344"/>
      <c r="E10" s="344"/>
      <c r="F10" s="344"/>
      <c r="G10" s="344" t="s">
        <v>70</v>
      </c>
      <c r="H10" s="344"/>
      <c r="I10" s="344"/>
      <c r="J10" s="344"/>
      <c r="K10" s="346" t="s">
        <v>315</v>
      </c>
      <c r="L10" s="341" t="s">
        <v>71</v>
      </c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2"/>
    </row>
    <row r="11" spans="1:27" s="99" customFormat="1" ht="15" customHeight="1">
      <c r="A11" s="352"/>
      <c r="B11" s="345"/>
      <c r="C11" s="345"/>
      <c r="D11" s="345"/>
      <c r="E11" s="345"/>
      <c r="F11" s="345"/>
      <c r="G11" s="345"/>
      <c r="H11" s="345"/>
      <c r="I11" s="345"/>
      <c r="J11" s="345"/>
      <c r="K11" s="347"/>
      <c r="L11" s="348" t="s">
        <v>303</v>
      </c>
      <c r="M11" s="348"/>
      <c r="N11" s="348"/>
      <c r="O11" s="348"/>
      <c r="P11" s="348"/>
      <c r="Q11" s="345" t="s">
        <v>144</v>
      </c>
      <c r="R11" s="345" t="s">
        <v>304</v>
      </c>
      <c r="S11" s="348" t="s">
        <v>72</v>
      </c>
      <c r="T11" s="348" t="s">
        <v>303</v>
      </c>
      <c r="U11" s="348"/>
      <c r="V11" s="348"/>
      <c r="W11" s="348"/>
      <c r="X11" s="348"/>
      <c r="Y11" s="345" t="s">
        <v>144</v>
      </c>
      <c r="Z11" s="345" t="s">
        <v>304</v>
      </c>
      <c r="AA11" s="349" t="s">
        <v>72</v>
      </c>
    </row>
    <row r="12" spans="1:27" s="99" customFormat="1" ht="24" customHeight="1">
      <c r="A12" s="352"/>
      <c r="B12" s="345"/>
      <c r="C12" s="345" t="s">
        <v>73</v>
      </c>
      <c r="D12" s="345"/>
      <c r="E12" s="345"/>
      <c r="F12" s="345"/>
      <c r="G12" s="345" t="s">
        <v>73</v>
      </c>
      <c r="H12" s="345"/>
      <c r="I12" s="345"/>
      <c r="J12" s="345"/>
      <c r="K12" s="347"/>
      <c r="L12" s="15" t="s">
        <v>74</v>
      </c>
      <c r="M12" s="15" t="s">
        <v>75</v>
      </c>
      <c r="N12" s="15" t="s">
        <v>76</v>
      </c>
      <c r="O12" s="15" t="s">
        <v>77</v>
      </c>
      <c r="P12" s="15" t="s">
        <v>22</v>
      </c>
      <c r="Q12" s="345"/>
      <c r="R12" s="345"/>
      <c r="S12" s="348"/>
      <c r="T12" s="15" t="s">
        <v>74</v>
      </c>
      <c r="U12" s="15" t="s">
        <v>75</v>
      </c>
      <c r="V12" s="15" t="s">
        <v>76</v>
      </c>
      <c r="W12" s="15" t="s">
        <v>77</v>
      </c>
      <c r="X12" s="15" t="s">
        <v>22</v>
      </c>
      <c r="Y12" s="345"/>
      <c r="Z12" s="345"/>
      <c r="AA12" s="349"/>
    </row>
    <row r="13" spans="1:27" s="99" customFormat="1" ht="15" customHeight="1">
      <c r="A13" s="352"/>
      <c r="B13" s="345"/>
      <c r="C13" s="151">
        <v>2017</v>
      </c>
      <c r="D13" s="151">
        <v>2018</v>
      </c>
      <c r="E13" s="151">
        <v>2019</v>
      </c>
      <c r="F13" s="15" t="s">
        <v>72</v>
      </c>
      <c r="G13" s="151">
        <v>2017</v>
      </c>
      <c r="H13" s="151">
        <v>2018</v>
      </c>
      <c r="I13" s="151">
        <v>2019</v>
      </c>
      <c r="J13" s="15" t="s">
        <v>72</v>
      </c>
      <c r="K13" s="15" t="s">
        <v>78</v>
      </c>
      <c r="L13" s="348" t="s">
        <v>79</v>
      </c>
      <c r="M13" s="348"/>
      <c r="N13" s="348"/>
      <c r="O13" s="348"/>
      <c r="P13" s="348"/>
      <c r="Q13" s="348"/>
      <c r="R13" s="348"/>
      <c r="S13" s="348"/>
      <c r="T13" s="348" t="s">
        <v>78</v>
      </c>
      <c r="U13" s="348"/>
      <c r="V13" s="348"/>
      <c r="W13" s="348"/>
      <c r="X13" s="348"/>
      <c r="Y13" s="348"/>
      <c r="Z13" s="348"/>
      <c r="AA13" s="349"/>
    </row>
    <row r="14" spans="1:27" s="107" customFormat="1" ht="11.25">
      <c r="A14" s="251">
        <v>1</v>
      </c>
      <c r="B14" s="114">
        <v>2</v>
      </c>
      <c r="C14" s="114">
        <v>3</v>
      </c>
      <c r="D14" s="114">
        <v>4</v>
      </c>
      <c r="E14" s="114">
        <v>5</v>
      </c>
      <c r="F14" s="114">
        <v>6</v>
      </c>
      <c r="G14" s="114">
        <v>7</v>
      </c>
      <c r="H14" s="114">
        <v>8</v>
      </c>
      <c r="I14" s="114">
        <v>9</v>
      </c>
      <c r="J14" s="114">
        <v>10</v>
      </c>
      <c r="K14" s="114">
        <v>11</v>
      </c>
      <c r="L14" s="114">
        <v>12</v>
      </c>
      <c r="M14" s="114">
        <v>13</v>
      </c>
      <c r="N14" s="114">
        <v>14</v>
      </c>
      <c r="O14" s="114">
        <v>15</v>
      </c>
      <c r="P14" s="114">
        <v>16</v>
      </c>
      <c r="Q14" s="114">
        <v>17</v>
      </c>
      <c r="R14" s="114">
        <v>18</v>
      </c>
      <c r="S14" s="114">
        <v>19</v>
      </c>
      <c r="T14" s="114">
        <v>20</v>
      </c>
      <c r="U14" s="114">
        <v>21</v>
      </c>
      <c r="V14" s="114">
        <v>22</v>
      </c>
      <c r="W14" s="119">
        <v>23</v>
      </c>
      <c r="X14" s="114">
        <v>24</v>
      </c>
      <c r="Y14" s="114">
        <v>25</v>
      </c>
      <c r="Z14" s="114">
        <v>26</v>
      </c>
      <c r="AA14" s="252">
        <v>27</v>
      </c>
    </row>
    <row r="15" spans="1:27" s="107" customFormat="1" ht="15" customHeight="1">
      <c r="A15" s="230"/>
      <c r="B15" s="89" t="s">
        <v>129</v>
      </c>
      <c r="C15" s="115"/>
      <c r="D15" s="115"/>
      <c r="E15" s="115"/>
      <c r="F15" s="115"/>
      <c r="G15" s="115"/>
      <c r="H15" s="115"/>
      <c r="I15" s="115"/>
      <c r="J15" s="115"/>
      <c r="K15" s="88">
        <f>K16+K36+K40</f>
        <v>16.759999999999998</v>
      </c>
      <c r="L15" s="115"/>
      <c r="M15" s="115"/>
      <c r="N15" s="115"/>
      <c r="O15" s="115"/>
      <c r="P15" s="115"/>
      <c r="Q15" s="115"/>
      <c r="R15" s="115"/>
      <c r="S15" s="115"/>
      <c r="T15" s="91">
        <f aca="true" t="shared" si="0" ref="T15:AA15">T16+T36+T40</f>
        <v>0</v>
      </c>
      <c r="U15" s="88">
        <f t="shared" si="0"/>
        <v>0</v>
      </c>
      <c r="V15" s="88">
        <f t="shared" si="0"/>
        <v>0.67</v>
      </c>
      <c r="W15" s="88">
        <f t="shared" si="0"/>
        <v>1.93</v>
      </c>
      <c r="X15" s="88">
        <f t="shared" si="0"/>
        <v>2.6</v>
      </c>
      <c r="Y15" s="88">
        <f t="shared" si="0"/>
        <v>2.17</v>
      </c>
      <c r="Z15" s="88">
        <f t="shared" si="0"/>
        <v>0</v>
      </c>
      <c r="AA15" s="172">
        <f t="shared" si="0"/>
        <v>2.84</v>
      </c>
    </row>
    <row r="16" spans="1:27" s="107" customFormat="1" ht="31.5">
      <c r="A16" s="232" t="s">
        <v>8</v>
      </c>
      <c r="B16" s="20" t="s">
        <v>9</v>
      </c>
      <c r="C16" s="115"/>
      <c r="D16" s="115"/>
      <c r="E16" s="115"/>
      <c r="F16" s="115"/>
      <c r="G16" s="115"/>
      <c r="H16" s="115"/>
      <c r="I16" s="115"/>
      <c r="J16" s="115"/>
      <c r="K16" s="88">
        <f>K17+K24+K28+K32</f>
        <v>15.2</v>
      </c>
      <c r="L16" s="115"/>
      <c r="M16" s="115"/>
      <c r="N16" s="115"/>
      <c r="O16" s="115"/>
      <c r="P16" s="115"/>
      <c r="Q16" s="115"/>
      <c r="R16" s="115"/>
      <c r="S16" s="115"/>
      <c r="T16" s="88">
        <f aca="true" t="shared" si="1" ref="T16:AA16">T17+T24+T28+T32</f>
        <v>0</v>
      </c>
      <c r="U16" s="88">
        <f t="shared" si="1"/>
        <v>0</v>
      </c>
      <c r="V16" s="88">
        <f t="shared" si="1"/>
        <v>0</v>
      </c>
      <c r="W16" s="88">
        <f t="shared" si="1"/>
        <v>1.93</v>
      </c>
      <c r="X16" s="88">
        <f t="shared" si="1"/>
        <v>1.93</v>
      </c>
      <c r="Y16" s="88">
        <f t="shared" si="1"/>
        <v>1.28</v>
      </c>
      <c r="Z16" s="88">
        <f t="shared" si="1"/>
        <v>0</v>
      </c>
      <c r="AA16" s="172">
        <f t="shared" si="1"/>
        <v>1.28</v>
      </c>
    </row>
    <row r="17" spans="1:27" s="107" customFormat="1" ht="42">
      <c r="A17" s="232" t="s">
        <v>28</v>
      </c>
      <c r="B17" s="20" t="s">
        <v>10</v>
      </c>
      <c r="C17" s="115"/>
      <c r="D17" s="115"/>
      <c r="E17" s="115"/>
      <c r="F17" s="115"/>
      <c r="G17" s="115"/>
      <c r="H17" s="115"/>
      <c r="I17" s="115"/>
      <c r="J17" s="115"/>
      <c r="K17" s="88">
        <f>SUM(K22+K18+K20)</f>
        <v>15.2</v>
      </c>
      <c r="L17" s="115"/>
      <c r="M17" s="115"/>
      <c r="N17" s="115"/>
      <c r="O17" s="115"/>
      <c r="P17" s="115"/>
      <c r="Q17" s="115"/>
      <c r="R17" s="115"/>
      <c r="S17" s="115"/>
      <c r="T17" s="88">
        <f aca="true" t="shared" si="2" ref="T17:AA17">SUM(T22+T18+T20)</f>
        <v>0</v>
      </c>
      <c r="U17" s="88">
        <f t="shared" si="2"/>
        <v>0</v>
      </c>
      <c r="V17" s="88">
        <f t="shared" si="2"/>
        <v>0</v>
      </c>
      <c r="W17" s="88">
        <f t="shared" si="2"/>
        <v>1.93</v>
      </c>
      <c r="X17" s="88">
        <f t="shared" si="2"/>
        <v>1.93</v>
      </c>
      <c r="Y17" s="88">
        <f t="shared" si="2"/>
        <v>1.28</v>
      </c>
      <c r="Z17" s="88">
        <f t="shared" si="2"/>
        <v>0</v>
      </c>
      <c r="AA17" s="172">
        <f t="shared" si="2"/>
        <v>1.28</v>
      </c>
    </row>
    <row r="18" spans="1:27" s="107" customFormat="1" ht="21">
      <c r="A18" s="236" t="s">
        <v>137</v>
      </c>
      <c r="B18" s="23" t="s">
        <v>136</v>
      </c>
      <c r="C18" s="115"/>
      <c r="D18" s="115"/>
      <c r="E18" s="115"/>
      <c r="F18" s="115"/>
      <c r="G18" s="115"/>
      <c r="H18" s="115"/>
      <c r="I18" s="115"/>
      <c r="J18" s="115"/>
      <c r="K18" s="88">
        <f>SUM(K19:K19)</f>
        <v>1.28</v>
      </c>
      <c r="L18" s="115"/>
      <c r="M18" s="115"/>
      <c r="N18" s="115"/>
      <c r="O18" s="115"/>
      <c r="P18" s="115"/>
      <c r="Q18" s="115"/>
      <c r="R18" s="115"/>
      <c r="S18" s="115"/>
      <c r="T18" s="88">
        <f aca="true" t="shared" si="3" ref="T18:AA18">SUM(T19:T19)</f>
        <v>0</v>
      </c>
      <c r="U18" s="88">
        <f t="shared" si="3"/>
        <v>0</v>
      </c>
      <c r="V18" s="88">
        <f t="shared" si="3"/>
        <v>0</v>
      </c>
      <c r="W18" s="88">
        <f t="shared" si="3"/>
        <v>0</v>
      </c>
      <c r="X18" s="91">
        <f t="shared" si="3"/>
        <v>0</v>
      </c>
      <c r="Y18" s="88">
        <f t="shared" si="3"/>
        <v>1.28</v>
      </c>
      <c r="Z18" s="91">
        <f t="shared" si="3"/>
        <v>0</v>
      </c>
      <c r="AA18" s="172">
        <f t="shared" si="3"/>
        <v>1.28</v>
      </c>
    </row>
    <row r="19" spans="1:27" s="107" customFormat="1" ht="45">
      <c r="A19" s="236" t="s">
        <v>8</v>
      </c>
      <c r="B19" s="60" t="s">
        <v>302</v>
      </c>
      <c r="C19" s="115"/>
      <c r="D19" s="115"/>
      <c r="E19" s="115"/>
      <c r="F19" s="115"/>
      <c r="G19" s="115"/>
      <c r="H19" s="115"/>
      <c r="I19" s="115"/>
      <c r="J19" s="115"/>
      <c r="K19" s="94">
        <f>ROUND(('прил.1.1Перечень'!H18/1.18),2)</f>
        <v>1.28</v>
      </c>
      <c r="L19" s="115"/>
      <c r="M19" s="115"/>
      <c r="N19" s="115"/>
      <c r="O19" s="117"/>
      <c r="P19" s="115"/>
      <c r="Q19" s="117" t="s">
        <v>318</v>
      </c>
      <c r="R19" s="117"/>
      <c r="S19" s="115"/>
      <c r="T19" s="115"/>
      <c r="U19" s="115"/>
      <c r="V19" s="115"/>
      <c r="W19" s="116"/>
      <c r="X19" s="116"/>
      <c r="Y19" s="116">
        <f>K19</f>
        <v>1.28</v>
      </c>
      <c r="Z19" s="116"/>
      <c r="AA19" s="253">
        <f>X19+Y19+Z19</f>
        <v>1.28</v>
      </c>
    </row>
    <row r="20" spans="1:27" s="168" customFormat="1" ht="21">
      <c r="A20" s="54" t="s">
        <v>260</v>
      </c>
      <c r="B20" s="55" t="s">
        <v>322</v>
      </c>
      <c r="C20" s="165"/>
      <c r="D20" s="165"/>
      <c r="E20" s="165"/>
      <c r="F20" s="165"/>
      <c r="G20" s="165"/>
      <c r="H20" s="165"/>
      <c r="I20" s="165"/>
      <c r="J20" s="165"/>
      <c r="K20" s="88">
        <f>K21</f>
        <v>11.99</v>
      </c>
      <c r="L20" s="165"/>
      <c r="M20" s="165"/>
      <c r="N20" s="165"/>
      <c r="O20" s="166"/>
      <c r="P20" s="165"/>
      <c r="Q20" s="165"/>
      <c r="R20" s="166"/>
      <c r="S20" s="165"/>
      <c r="T20" s="165"/>
      <c r="U20" s="165"/>
      <c r="V20" s="165"/>
      <c r="W20" s="167"/>
      <c r="X20" s="167"/>
      <c r="Y20" s="187"/>
      <c r="Z20" s="88">
        <f>Z23</f>
        <v>0</v>
      </c>
      <c r="AA20" s="172">
        <f>AA23</f>
        <v>0</v>
      </c>
    </row>
    <row r="21" spans="1:27" s="168" customFormat="1" ht="22.5">
      <c r="A21" s="59" t="s">
        <v>8</v>
      </c>
      <c r="B21" s="60" t="s">
        <v>323</v>
      </c>
      <c r="C21" s="115"/>
      <c r="D21" s="115"/>
      <c r="E21" s="115"/>
      <c r="F21" s="115"/>
      <c r="G21" s="115"/>
      <c r="H21" s="115"/>
      <c r="I21" s="115"/>
      <c r="J21" s="115"/>
      <c r="K21" s="94">
        <f>ROUND(('прил.1.1Перечень'!H19/1.18),2)</f>
        <v>11.99</v>
      </c>
      <c r="L21" s="115"/>
      <c r="M21" s="115"/>
      <c r="N21" s="115"/>
      <c r="O21" s="117"/>
      <c r="P21" s="115"/>
      <c r="Q21" s="115"/>
      <c r="R21" s="97" t="s">
        <v>325</v>
      </c>
      <c r="S21" s="115"/>
      <c r="T21" s="115"/>
      <c r="U21" s="115"/>
      <c r="V21" s="115"/>
      <c r="W21" s="116"/>
      <c r="X21" s="116"/>
      <c r="Y21" s="118"/>
      <c r="Z21" s="116">
        <f>K21</f>
        <v>11.99</v>
      </c>
      <c r="AA21" s="253">
        <f>X21+Y21+Z21</f>
        <v>11.99</v>
      </c>
    </row>
    <row r="22" spans="1:27" s="168" customFormat="1" ht="21">
      <c r="A22" s="54" t="s">
        <v>266</v>
      </c>
      <c r="B22" s="23" t="s">
        <v>334</v>
      </c>
      <c r="C22" s="115"/>
      <c r="D22" s="115"/>
      <c r="E22" s="115"/>
      <c r="F22" s="115"/>
      <c r="G22" s="115"/>
      <c r="H22" s="115"/>
      <c r="I22" s="115"/>
      <c r="J22" s="115"/>
      <c r="K22" s="88">
        <f>K23</f>
        <v>1.93</v>
      </c>
      <c r="L22" s="115"/>
      <c r="M22" s="115"/>
      <c r="N22" s="115"/>
      <c r="O22" s="117"/>
      <c r="P22" s="115"/>
      <c r="Q22" s="115"/>
      <c r="R22" s="97"/>
      <c r="S22" s="115"/>
      <c r="T22" s="115"/>
      <c r="U22" s="115"/>
      <c r="V22" s="115"/>
      <c r="W22" s="116">
        <f>W23</f>
        <v>1.93</v>
      </c>
      <c r="X22" s="116">
        <f>X23</f>
        <v>1.93</v>
      </c>
      <c r="Y22" s="118"/>
      <c r="Z22" s="116"/>
      <c r="AA22" s="253"/>
    </row>
    <row r="23" spans="1:27" s="107" customFormat="1" ht="56.25">
      <c r="A23" s="209" t="s">
        <v>8</v>
      </c>
      <c r="B23" s="22" t="s">
        <v>366</v>
      </c>
      <c r="C23" s="115"/>
      <c r="D23" s="115"/>
      <c r="E23" s="115"/>
      <c r="F23" s="115"/>
      <c r="G23" s="115"/>
      <c r="H23" s="115"/>
      <c r="I23" s="115"/>
      <c r="J23" s="115"/>
      <c r="K23" s="94">
        <f>ROUND(('прил.1.1Перечень'!H21/1.18),2)</f>
        <v>1.93</v>
      </c>
      <c r="L23" s="115"/>
      <c r="M23" s="115"/>
      <c r="N23" s="115"/>
      <c r="O23" s="117" t="s">
        <v>344</v>
      </c>
      <c r="P23" s="115"/>
      <c r="Q23" s="115"/>
      <c r="R23" s="97"/>
      <c r="S23" s="115"/>
      <c r="T23" s="115"/>
      <c r="U23" s="115"/>
      <c r="V23" s="115"/>
      <c r="W23" s="116">
        <f>K23</f>
        <v>1.93</v>
      </c>
      <c r="X23" s="116">
        <f>W23+V23+U23+T23</f>
        <v>1.93</v>
      </c>
      <c r="Y23" s="118"/>
      <c r="Z23" s="116"/>
      <c r="AA23" s="253"/>
    </row>
    <row r="24" spans="1:27" s="107" customFormat="1" ht="31.5" hidden="1">
      <c r="A24" s="234" t="s">
        <v>29</v>
      </c>
      <c r="B24" s="35" t="s">
        <v>23</v>
      </c>
      <c r="C24" s="115"/>
      <c r="D24" s="115"/>
      <c r="E24" s="115"/>
      <c r="F24" s="115"/>
      <c r="G24" s="115"/>
      <c r="H24" s="115"/>
      <c r="I24" s="115"/>
      <c r="J24" s="115"/>
      <c r="K24" s="90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253"/>
    </row>
    <row r="25" spans="1:27" s="107" customFormat="1" ht="11.25" hidden="1">
      <c r="A25" s="241" t="s">
        <v>8</v>
      </c>
      <c r="B25" s="37" t="s">
        <v>11</v>
      </c>
      <c r="C25" s="115"/>
      <c r="D25" s="115"/>
      <c r="E25" s="115"/>
      <c r="F25" s="115"/>
      <c r="G25" s="115"/>
      <c r="H25" s="115"/>
      <c r="I25" s="115"/>
      <c r="J25" s="115"/>
      <c r="K25" s="90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253"/>
    </row>
    <row r="26" spans="1:27" s="107" customFormat="1" ht="11.25" hidden="1">
      <c r="A26" s="241" t="s">
        <v>12</v>
      </c>
      <c r="B26" s="37" t="s">
        <v>13</v>
      </c>
      <c r="C26" s="115"/>
      <c r="D26" s="115"/>
      <c r="E26" s="115"/>
      <c r="F26" s="115"/>
      <c r="G26" s="115"/>
      <c r="H26" s="115"/>
      <c r="I26" s="115"/>
      <c r="J26" s="115"/>
      <c r="K26" s="90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253"/>
    </row>
    <row r="27" spans="1:27" s="107" customFormat="1" ht="11.25" hidden="1">
      <c r="A27" s="241" t="s">
        <v>14</v>
      </c>
      <c r="B27" s="37"/>
      <c r="C27" s="115"/>
      <c r="D27" s="115"/>
      <c r="E27" s="115"/>
      <c r="F27" s="115"/>
      <c r="G27" s="115"/>
      <c r="H27" s="115"/>
      <c r="I27" s="115"/>
      <c r="J27" s="115"/>
      <c r="K27" s="90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253"/>
    </row>
    <row r="28" spans="1:27" s="107" customFormat="1" ht="21" hidden="1">
      <c r="A28" s="232" t="s">
        <v>30</v>
      </c>
      <c r="B28" s="20" t="s">
        <v>15</v>
      </c>
      <c r="C28" s="115"/>
      <c r="D28" s="115"/>
      <c r="E28" s="115"/>
      <c r="F28" s="115"/>
      <c r="G28" s="115"/>
      <c r="H28" s="115"/>
      <c r="I28" s="115"/>
      <c r="J28" s="115"/>
      <c r="K28" s="90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253"/>
    </row>
    <row r="29" spans="1:27" s="107" customFormat="1" ht="11.25" hidden="1">
      <c r="A29" s="241" t="s">
        <v>8</v>
      </c>
      <c r="B29" s="37" t="s">
        <v>11</v>
      </c>
      <c r="C29" s="115"/>
      <c r="D29" s="115"/>
      <c r="E29" s="115"/>
      <c r="F29" s="115"/>
      <c r="G29" s="115"/>
      <c r="H29" s="115"/>
      <c r="I29" s="115"/>
      <c r="J29" s="115"/>
      <c r="K29" s="90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253"/>
    </row>
    <row r="30" spans="1:27" s="107" customFormat="1" ht="11.25" hidden="1">
      <c r="A30" s="241" t="s">
        <v>12</v>
      </c>
      <c r="B30" s="37" t="s">
        <v>13</v>
      </c>
      <c r="C30" s="115"/>
      <c r="D30" s="115"/>
      <c r="E30" s="115"/>
      <c r="F30" s="115"/>
      <c r="G30" s="115"/>
      <c r="H30" s="115"/>
      <c r="I30" s="115"/>
      <c r="J30" s="115"/>
      <c r="K30" s="90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253"/>
    </row>
    <row r="31" spans="1:27" s="107" customFormat="1" ht="11.25" hidden="1">
      <c r="A31" s="241" t="s">
        <v>14</v>
      </c>
      <c r="B31" s="37"/>
      <c r="C31" s="115"/>
      <c r="D31" s="115"/>
      <c r="E31" s="115"/>
      <c r="F31" s="115"/>
      <c r="G31" s="115"/>
      <c r="H31" s="115"/>
      <c r="I31" s="115"/>
      <c r="J31" s="115"/>
      <c r="K31" s="90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253"/>
    </row>
    <row r="32" spans="1:27" s="107" customFormat="1" ht="52.5" hidden="1">
      <c r="A32" s="232" t="s">
        <v>31</v>
      </c>
      <c r="B32" s="20" t="s">
        <v>16</v>
      </c>
      <c r="C32" s="115"/>
      <c r="D32" s="115"/>
      <c r="E32" s="115"/>
      <c r="F32" s="115"/>
      <c r="G32" s="115"/>
      <c r="H32" s="115"/>
      <c r="I32" s="115"/>
      <c r="J32" s="115"/>
      <c r="K32" s="90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253"/>
    </row>
    <row r="33" spans="1:27" s="107" customFormat="1" ht="11.25" hidden="1">
      <c r="A33" s="241" t="s">
        <v>8</v>
      </c>
      <c r="B33" s="37" t="s">
        <v>11</v>
      </c>
      <c r="C33" s="115"/>
      <c r="D33" s="115"/>
      <c r="E33" s="115"/>
      <c r="F33" s="115"/>
      <c r="G33" s="115"/>
      <c r="H33" s="115"/>
      <c r="I33" s="115"/>
      <c r="J33" s="115"/>
      <c r="K33" s="90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253"/>
    </row>
    <row r="34" spans="1:27" s="107" customFormat="1" ht="11.25" hidden="1">
      <c r="A34" s="241" t="s">
        <v>12</v>
      </c>
      <c r="B34" s="37" t="s">
        <v>13</v>
      </c>
      <c r="C34" s="115"/>
      <c r="D34" s="115"/>
      <c r="E34" s="115"/>
      <c r="F34" s="115"/>
      <c r="G34" s="115"/>
      <c r="H34" s="115"/>
      <c r="I34" s="115"/>
      <c r="J34" s="115"/>
      <c r="K34" s="90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253"/>
    </row>
    <row r="35" spans="1:27" s="107" customFormat="1" ht="11.25" hidden="1">
      <c r="A35" s="241" t="s">
        <v>14</v>
      </c>
      <c r="B35" s="37"/>
      <c r="C35" s="115"/>
      <c r="D35" s="115"/>
      <c r="E35" s="115"/>
      <c r="F35" s="115"/>
      <c r="G35" s="115"/>
      <c r="H35" s="115"/>
      <c r="I35" s="115"/>
      <c r="J35" s="115"/>
      <c r="K35" s="90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253"/>
    </row>
    <row r="36" spans="1:27" s="107" customFormat="1" ht="11.25" hidden="1">
      <c r="A36" s="232" t="s">
        <v>12</v>
      </c>
      <c r="B36" s="20" t="s">
        <v>17</v>
      </c>
      <c r="C36" s="115"/>
      <c r="D36" s="115"/>
      <c r="E36" s="115"/>
      <c r="F36" s="115"/>
      <c r="G36" s="115"/>
      <c r="H36" s="115"/>
      <c r="I36" s="115"/>
      <c r="J36" s="115"/>
      <c r="K36" s="90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253"/>
    </row>
    <row r="37" spans="1:27" s="107" customFormat="1" ht="42" hidden="1">
      <c r="A37" s="232" t="s">
        <v>32</v>
      </c>
      <c r="B37" s="20" t="s">
        <v>10</v>
      </c>
      <c r="C37" s="115"/>
      <c r="D37" s="115"/>
      <c r="E37" s="115"/>
      <c r="F37" s="115"/>
      <c r="G37" s="115"/>
      <c r="H37" s="115"/>
      <c r="I37" s="115"/>
      <c r="J37" s="115"/>
      <c r="K37" s="90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253"/>
    </row>
    <row r="38" spans="1:27" s="107" customFormat="1" ht="11.25" hidden="1">
      <c r="A38" s="241" t="s">
        <v>8</v>
      </c>
      <c r="B38" s="37" t="s">
        <v>11</v>
      </c>
      <c r="C38" s="115"/>
      <c r="D38" s="115"/>
      <c r="E38" s="115"/>
      <c r="F38" s="115"/>
      <c r="G38" s="115"/>
      <c r="H38" s="115"/>
      <c r="I38" s="115"/>
      <c r="J38" s="115"/>
      <c r="K38" s="90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253"/>
    </row>
    <row r="39" spans="1:27" s="107" customFormat="1" ht="11.25" hidden="1">
      <c r="A39" s="241" t="s">
        <v>12</v>
      </c>
      <c r="B39" s="37" t="s">
        <v>13</v>
      </c>
      <c r="C39" s="115"/>
      <c r="D39" s="115"/>
      <c r="E39" s="115"/>
      <c r="F39" s="115"/>
      <c r="G39" s="115"/>
      <c r="H39" s="115"/>
      <c r="I39" s="115"/>
      <c r="J39" s="115"/>
      <c r="K39" s="90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253"/>
    </row>
    <row r="40" spans="1:27" s="107" customFormat="1" ht="21">
      <c r="A40" s="232" t="s">
        <v>12</v>
      </c>
      <c r="B40" s="20" t="s">
        <v>124</v>
      </c>
      <c r="C40" s="115"/>
      <c r="D40" s="115"/>
      <c r="E40" s="115"/>
      <c r="F40" s="115"/>
      <c r="G40" s="115"/>
      <c r="H40" s="115"/>
      <c r="I40" s="115"/>
      <c r="J40" s="115"/>
      <c r="K40" s="88">
        <f aca="true" t="shared" si="4" ref="K40:AA40">K41+K45</f>
        <v>1.56</v>
      </c>
      <c r="L40" s="91">
        <f t="shared" si="4"/>
        <v>0</v>
      </c>
      <c r="M40" s="91">
        <f t="shared" si="4"/>
        <v>0</v>
      </c>
      <c r="N40" s="91">
        <f t="shared" si="4"/>
        <v>1</v>
      </c>
      <c r="O40" s="91">
        <f t="shared" si="4"/>
        <v>0</v>
      </c>
      <c r="P40" s="91">
        <f t="shared" si="4"/>
        <v>1</v>
      </c>
      <c r="Q40" s="91">
        <f t="shared" si="4"/>
        <v>4</v>
      </c>
      <c r="R40" s="91">
        <f t="shared" si="4"/>
        <v>0</v>
      </c>
      <c r="S40" s="91">
        <f t="shared" si="4"/>
        <v>5</v>
      </c>
      <c r="T40" s="88">
        <f t="shared" si="4"/>
        <v>0</v>
      </c>
      <c r="U40" s="88">
        <f t="shared" si="4"/>
        <v>0</v>
      </c>
      <c r="V40" s="88">
        <f t="shared" si="4"/>
        <v>0.67</v>
      </c>
      <c r="W40" s="88">
        <f t="shared" si="4"/>
        <v>0</v>
      </c>
      <c r="X40" s="88">
        <f t="shared" si="4"/>
        <v>0.67</v>
      </c>
      <c r="Y40" s="88">
        <f t="shared" si="4"/>
        <v>0.8899999999999999</v>
      </c>
      <c r="Z40" s="88">
        <f t="shared" si="4"/>
        <v>0</v>
      </c>
      <c r="AA40" s="172">
        <f t="shared" si="4"/>
        <v>1.56</v>
      </c>
    </row>
    <row r="41" spans="1:27" s="107" customFormat="1" ht="11.25">
      <c r="A41" s="243" t="s">
        <v>283</v>
      </c>
      <c r="B41" s="41" t="s">
        <v>45</v>
      </c>
      <c r="C41" s="115"/>
      <c r="D41" s="115"/>
      <c r="E41" s="115"/>
      <c r="F41" s="115"/>
      <c r="G41" s="115"/>
      <c r="H41" s="115"/>
      <c r="I41" s="115"/>
      <c r="J41" s="115"/>
      <c r="K41" s="88">
        <f>K42+K43+K44</f>
        <v>1.08</v>
      </c>
      <c r="L41" s="91">
        <f>L42+L43+L44</f>
        <v>0</v>
      </c>
      <c r="M41" s="91">
        <f>M42+M43+M44</f>
        <v>0</v>
      </c>
      <c r="N41" s="91">
        <f>N42+N43+N44</f>
        <v>1</v>
      </c>
      <c r="O41" s="91">
        <f>O42+O43+O44</f>
        <v>0</v>
      </c>
      <c r="P41" s="165">
        <f aca="true" t="shared" si="5" ref="P41:P46">SUM(L41:O41)</f>
        <v>1</v>
      </c>
      <c r="Q41" s="91">
        <f>Q42+Q43+Q44</f>
        <v>3</v>
      </c>
      <c r="R41" s="91">
        <f>R42+R43+R44</f>
        <v>0</v>
      </c>
      <c r="S41" s="165">
        <f>P41+Q41+R41</f>
        <v>4</v>
      </c>
      <c r="T41" s="88">
        <f>T42+T43+T44</f>
        <v>0</v>
      </c>
      <c r="U41" s="88">
        <f aca="true" t="shared" si="6" ref="U41:AA41">U42+U43+U44</f>
        <v>0</v>
      </c>
      <c r="V41" s="88">
        <f t="shared" si="6"/>
        <v>0.67</v>
      </c>
      <c r="W41" s="88">
        <f t="shared" si="6"/>
        <v>0</v>
      </c>
      <c r="X41" s="88">
        <f t="shared" si="6"/>
        <v>0.67</v>
      </c>
      <c r="Y41" s="88">
        <f t="shared" si="6"/>
        <v>0.41</v>
      </c>
      <c r="Z41" s="88">
        <f t="shared" si="6"/>
        <v>0</v>
      </c>
      <c r="AA41" s="172">
        <f t="shared" si="6"/>
        <v>1.08</v>
      </c>
    </row>
    <row r="42" spans="1:27" s="107" customFormat="1" ht="34.5" thickBot="1">
      <c r="A42" s="245" t="s">
        <v>8</v>
      </c>
      <c r="B42" s="246" t="s">
        <v>147</v>
      </c>
      <c r="C42" s="254"/>
      <c r="D42" s="254"/>
      <c r="E42" s="254"/>
      <c r="F42" s="254"/>
      <c r="G42" s="254"/>
      <c r="H42" s="254"/>
      <c r="I42" s="254"/>
      <c r="J42" s="254"/>
      <c r="K42" s="255">
        <f>ROUND(('прил.1.1Перечень'!H47/1.18),2)</f>
        <v>0.04</v>
      </c>
      <c r="L42" s="254"/>
      <c r="M42" s="254"/>
      <c r="N42" s="254"/>
      <c r="O42" s="254"/>
      <c r="P42" s="254">
        <f t="shared" si="5"/>
        <v>0</v>
      </c>
      <c r="Q42" s="254">
        <v>1</v>
      </c>
      <c r="R42" s="254"/>
      <c r="S42" s="254"/>
      <c r="T42" s="256"/>
      <c r="U42" s="256"/>
      <c r="V42" s="257"/>
      <c r="W42" s="256"/>
      <c r="X42" s="257"/>
      <c r="Y42" s="257">
        <f>ROUND('прил.1.1Перечень'!O47/1.18,2)</f>
        <v>0.04</v>
      </c>
      <c r="Z42" s="257"/>
      <c r="AA42" s="258">
        <f>X42+Y42+Z42</f>
        <v>0.04</v>
      </c>
    </row>
    <row r="43" spans="1:27" s="107" customFormat="1" ht="56.25">
      <c r="A43" s="259" t="s">
        <v>12</v>
      </c>
      <c r="B43" s="260" t="s">
        <v>148</v>
      </c>
      <c r="C43" s="261"/>
      <c r="D43" s="261"/>
      <c r="E43" s="261"/>
      <c r="F43" s="261"/>
      <c r="G43" s="261"/>
      <c r="H43" s="261"/>
      <c r="I43" s="261"/>
      <c r="J43" s="261"/>
      <c r="K43" s="262">
        <f>ROUND(('прил.1.1Перечень'!H48/1.18),2)</f>
        <v>0.37</v>
      </c>
      <c r="L43" s="261"/>
      <c r="M43" s="261"/>
      <c r="N43" s="261"/>
      <c r="O43" s="261"/>
      <c r="P43" s="261">
        <f t="shared" si="5"/>
        <v>0</v>
      </c>
      <c r="Q43" s="261">
        <v>2</v>
      </c>
      <c r="R43" s="261"/>
      <c r="S43" s="261"/>
      <c r="T43" s="263"/>
      <c r="U43" s="263"/>
      <c r="V43" s="263"/>
      <c r="W43" s="263"/>
      <c r="X43" s="263"/>
      <c r="Y43" s="261">
        <f>ROUND('прил.1.1Перечень'!O48/1.18,2)</f>
        <v>0.37</v>
      </c>
      <c r="Z43" s="264"/>
      <c r="AA43" s="265">
        <f>X43+Y43+Z43</f>
        <v>0.37</v>
      </c>
    </row>
    <row r="44" spans="1:27" s="107" customFormat="1" ht="78.75">
      <c r="A44" s="244" t="s">
        <v>33</v>
      </c>
      <c r="B44" s="574" t="s">
        <v>368</v>
      </c>
      <c r="C44" s="115"/>
      <c r="D44" s="115"/>
      <c r="E44" s="115"/>
      <c r="F44" s="115"/>
      <c r="G44" s="115"/>
      <c r="H44" s="115"/>
      <c r="I44" s="115"/>
      <c r="J44" s="115"/>
      <c r="K44" s="94">
        <f>ROUND(('прил.1.1Перечень'!G50/1.18),2)</f>
        <v>0.67</v>
      </c>
      <c r="L44" s="115"/>
      <c r="M44" s="115"/>
      <c r="N44" s="115">
        <v>1</v>
      </c>
      <c r="O44" s="115"/>
      <c r="P44" s="115">
        <f t="shared" si="5"/>
        <v>1</v>
      </c>
      <c r="Q44" s="115"/>
      <c r="R44" s="115"/>
      <c r="S44" s="115"/>
      <c r="T44" s="118"/>
      <c r="U44" s="118"/>
      <c r="V44" s="116">
        <f>K44</f>
        <v>0.67</v>
      </c>
      <c r="W44" s="116">
        <f>ROUND((O44*2500000/1000000/1.18),2)</f>
        <v>0</v>
      </c>
      <c r="X44" s="116">
        <f>W44+V44+U44+T44</f>
        <v>0.67</v>
      </c>
      <c r="Y44" s="115">
        <f>ROUND('прил.1.1Перечень'!O49/1.18,2)</f>
        <v>0</v>
      </c>
      <c r="Z44" s="115"/>
      <c r="AA44" s="253">
        <f>X44+Y44+Z44</f>
        <v>0.67</v>
      </c>
    </row>
    <row r="45" spans="1:27" s="107" customFormat="1" ht="21">
      <c r="A45" s="243" t="s">
        <v>285</v>
      </c>
      <c r="B45" s="23" t="s">
        <v>159</v>
      </c>
      <c r="C45" s="115"/>
      <c r="D45" s="115"/>
      <c r="E45" s="115"/>
      <c r="F45" s="115"/>
      <c r="G45" s="115"/>
      <c r="H45" s="115"/>
      <c r="I45" s="115"/>
      <c r="J45" s="115"/>
      <c r="K45" s="88">
        <f>K46</f>
        <v>0.48</v>
      </c>
      <c r="L45" s="115"/>
      <c r="M45" s="115"/>
      <c r="N45" s="115"/>
      <c r="O45" s="91"/>
      <c r="P45" s="115">
        <f t="shared" si="5"/>
        <v>0</v>
      </c>
      <c r="Q45" s="115">
        <v>1</v>
      </c>
      <c r="R45" s="91">
        <f>R46</f>
        <v>0</v>
      </c>
      <c r="S45" s="115">
        <f>P45+Q45+R45</f>
        <v>1</v>
      </c>
      <c r="T45" s="91"/>
      <c r="U45" s="91"/>
      <c r="V45" s="91"/>
      <c r="W45" s="91"/>
      <c r="X45" s="91"/>
      <c r="Y45" s="88">
        <f>Y46</f>
        <v>0.48</v>
      </c>
      <c r="Z45" s="91">
        <f>Z46</f>
        <v>0</v>
      </c>
      <c r="AA45" s="172">
        <f>AA46</f>
        <v>0.48</v>
      </c>
    </row>
    <row r="46" spans="1:27" s="107" customFormat="1" ht="37.5" customHeight="1" thickBot="1">
      <c r="A46" s="245" t="s">
        <v>8</v>
      </c>
      <c r="B46" s="246" t="s">
        <v>118</v>
      </c>
      <c r="C46" s="254"/>
      <c r="D46" s="254"/>
      <c r="E46" s="254"/>
      <c r="F46" s="254"/>
      <c r="G46" s="254"/>
      <c r="H46" s="254"/>
      <c r="I46" s="254"/>
      <c r="J46" s="254"/>
      <c r="K46" s="255">
        <f>ROUND(('прил.1.1Перечень'!H52/1.18),2)</f>
        <v>0.48</v>
      </c>
      <c r="L46" s="254"/>
      <c r="M46" s="254"/>
      <c r="N46" s="254"/>
      <c r="O46" s="254"/>
      <c r="P46" s="254">
        <f t="shared" si="5"/>
        <v>0</v>
      </c>
      <c r="Q46" s="254">
        <v>1</v>
      </c>
      <c r="R46" s="266">
        <f>R47</f>
        <v>0</v>
      </c>
      <c r="S46" s="254">
        <f>P46+Q46+R46</f>
        <v>1</v>
      </c>
      <c r="T46" s="256"/>
      <c r="U46" s="256"/>
      <c r="V46" s="256"/>
      <c r="W46" s="256"/>
      <c r="X46" s="256"/>
      <c r="Y46" s="254">
        <f>ROUND('прил.1.1Перечень'!O52/1.18,2)</f>
        <v>0.48</v>
      </c>
      <c r="Z46" s="257"/>
      <c r="AA46" s="258">
        <f>X46+Y46+Z46</f>
        <v>0.48</v>
      </c>
    </row>
    <row r="47" spans="1:27" s="107" customFormat="1" ht="10.5" customHeight="1" hidden="1">
      <c r="A47" s="334" t="s">
        <v>18</v>
      </c>
      <c r="B47" s="334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</row>
    <row r="48" spans="1:27" s="107" customFormat="1" ht="31.5" hidden="1">
      <c r="A48" s="30"/>
      <c r="B48" s="20" t="s">
        <v>19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</row>
    <row r="49" spans="1:27" s="99" customFormat="1" ht="11.25" hidden="1">
      <c r="A49" s="36" t="s">
        <v>8</v>
      </c>
      <c r="B49" s="37" t="s">
        <v>11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27" s="99" customFormat="1" ht="11.25" hidden="1">
      <c r="A50" s="36" t="s">
        <v>12</v>
      </c>
      <c r="B50" s="37" t="s">
        <v>13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</row>
    <row r="51" spans="1:27" s="99" customFormat="1" ht="11.25" hidden="1">
      <c r="A51" s="36" t="s">
        <v>14</v>
      </c>
      <c r="B51" s="37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</row>
    <row r="52" spans="1:27" s="99" customFormat="1" ht="11.25" hidden="1">
      <c r="A52" s="11"/>
      <c r="B52" s="12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</row>
    <row r="53" spans="1:27" s="99" customFormat="1" ht="11.25" hidden="1">
      <c r="A53" s="11"/>
      <c r="B53" s="12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</row>
    <row r="54" spans="1:27" s="99" customFormat="1" ht="11.25" hidden="1">
      <c r="A54" s="11"/>
      <c r="B54" s="12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</row>
    <row r="55" spans="1:27" s="99" customFormat="1" ht="11.25" hidden="1">
      <c r="A55" s="11"/>
      <c r="B55" s="12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</row>
    <row r="56" spans="1:27" s="99" customFormat="1" ht="11.25" hidden="1">
      <c r="A56" s="11"/>
      <c r="B56" s="12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</row>
    <row r="57" spans="1:27" s="99" customFormat="1" ht="11.25" hidden="1">
      <c r="A57" s="11"/>
      <c r="B57" s="12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</row>
    <row r="58" spans="1:27" s="99" customFormat="1" ht="11.25" hidden="1">
      <c r="A58" s="11" t="s">
        <v>12</v>
      </c>
      <c r="B58" s="12" t="s">
        <v>13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</row>
    <row r="59" spans="1:27" s="99" customFormat="1" ht="12" hidden="1" thickBot="1">
      <c r="A59" s="13" t="s">
        <v>14</v>
      </c>
      <c r="B59" s="14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</row>
    <row r="60" ht="6" customHeight="1" hidden="1"/>
    <row r="61" s="99" customFormat="1" ht="10.5" hidden="1">
      <c r="A61" s="113" t="s">
        <v>80</v>
      </c>
    </row>
    <row r="62" spans="1:27" s="99" customFormat="1" ht="10.5" customHeight="1" hidden="1">
      <c r="A62" s="350" t="s">
        <v>81</v>
      </c>
      <c r="B62" s="350"/>
      <c r="C62" s="350"/>
      <c r="D62" s="350"/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</row>
    <row r="63" spans="1:27" s="99" customFormat="1" ht="10.5" hidden="1">
      <c r="A63" s="350"/>
      <c r="B63" s="350"/>
      <c r="C63" s="350"/>
      <c r="D63" s="350"/>
      <c r="E63" s="350"/>
      <c r="F63" s="350"/>
      <c r="G63" s="350"/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0"/>
      <c r="V63" s="350"/>
      <c r="W63" s="350"/>
      <c r="X63" s="350"/>
      <c r="Y63" s="350"/>
      <c r="Z63" s="350"/>
      <c r="AA63" s="350"/>
    </row>
    <row r="64" s="99" customFormat="1" ht="10.5" hidden="1">
      <c r="A64" s="113" t="s">
        <v>82</v>
      </c>
    </row>
    <row r="65" s="99" customFormat="1" ht="10.5" hidden="1">
      <c r="A65" s="113" t="s">
        <v>83</v>
      </c>
    </row>
    <row r="66" ht="15" hidden="1"/>
    <row r="68" spans="1:19" s="80" customFormat="1" ht="26.25" customHeight="1" hidden="1">
      <c r="A68" s="75"/>
      <c r="B68" s="314"/>
      <c r="C68" s="314"/>
      <c r="D68" s="314"/>
      <c r="E68" s="314"/>
      <c r="F68" s="77"/>
      <c r="G68" s="78"/>
      <c r="N68" s="81"/>
      <c r="O68" s="81"/>
      <c r="P68" s="315"/>
      <c r="Q68" s="315"/>
      <c r="R68" s="315"/>
      <c r="S68" s="315"/>
    </row>
    <row r="69" spans="1:19" s="80" customFormat="1" ht="12.75" customHeight="1">
      <c r="A69" s="75"/>
      <c r="B69" s="76"/>
      <c r="C69" s="76"/>
      <c r="D69" s="76"/>
      <c r="E69" s="76"/>
      <c r="F69" s="77"/>
      <c r="G69" s="78"/>
      <c r="N69" s="81"/>
      <c r="O69" s="81"/>
      <c r="P69" s="79"/>
      <c r="Q69" s="79"/>
      <c r="R69" s="79"/>
      <c r="S69" s="79"/>
    </row>
    <row r="70" spans="1:19" s="80" customFormat="1" ht="26.25" customHeight="1">
      <c r="A70" s="75"/>
      <c r="B70" s="314" t="s">
        <v>320</v>
      </c>
      <c r="C70" s="314"/>
      <c r="D70" s="314"/>
      <c r="E70" s="314"/>
      <c r="F70" s="77"/>
      <c r="G70" s="78"/>
      <c r="L70" s="160"/>
      <c r="M70" s="160"/>
      <c r="N70" s="160"/>
      <c r="O70" s="315" t="s">
        <v>340</v>
      </c>
      <c r="P70" s="315"/>
      <c r="Q70" s="315"/>
      <c r="R70" s="315"/>
      <c r="S70" s="315"/>
    </row>
    <row r="71" spans="1:18" s="80" customFormat="1" ht="12.75">
      <c r="A71" s="75"/>
      <c r="B71" s="76"/>
      <c r="C71" s="76"/>
      <c r="D71" s="76"/>
      <c r="E71" s="77"/>
      <c r="F71" s="78"/>
      <c r="M71" s="81"/>
      <c r="N71" s="81"/>
      <c r="O71" s="79"/>
      <c r="P71" s="79"/>
      <c r="Q71" s="75"/>
      <c r="R71" s="75"/>
    </row>
    <row r="72" spans="1:18" s="80" customFormat="1" ht="26.25" customHeight="1">
      <c r="A72" s="75"/>
      <c r="B72" s="314" t="s">
        <v>140</v>
      </c>
      <c r="C72" s="314"/>
      <c r="D72" s="314"/>
      <c r="E72" s="77"/>
      <c r="F72" s="78"/>
      <c r="M72" s="81"/>
      <c r="N72" s="81"/>
      <c r="O72" s="315" t="s">
        <v>141</v>
      </c>
      <c r="P72" s="315"/>
      <c r="Q72" s="315"/>
      <c r="R72" s="315"/>
    </row>
  </sheetData>
  <sheetProtection/>
  <mergeCells count="32">
    <mergeCell ref="B72:D72"/>
    <mergeCell ref="O72:R72"/>
    <mergeCell ref="A62:AA63"/>
    <mergeCell ref="C12:F12"/>
    <mergeCell ref="A10:A13"/>
    <mergeCell ref="G10:J11"/>
    <mergeCell ref="S11:S12"/>
    <mergeCell ref="G12:J12"/>
    <mergeCell ref="A47:B47"/>
    <mergeCell ref="L13:S13"/>
    <mergeCell ref="Z11:Z12"/>
    <mergeCell ref="X5:AA5"/>
    <mergeCell ref="B70:E70"/>
    <mergeCell ref="O70:S70"/>
    <mergeCell ref="B68:E68"/>
    <mergeCell ref="P68:S68"/>
    <mergeCell ref="Y11:Y12"/>
    <mergeCell ref="R11:R12"/>
    <mergeCell ref="Q11:Q12"/>
    <mergeCell ref="Y6:Z6"/>
    <mergeCell ref="K10:K12"/>
    <mergeCell ref="L11:P11"/>
    <mergeCell ref="T13:AA13"/>
    <mergeCell ref="T11:X11"/>
    <mergeCell ref="X1:AA1"/>
    <mergeCell ref="L10:AA10"/>
    <mergeCell ref="A8:AA8"/>
    <mergeCell ref="C10:F11"/>
    <mergeCell ref="B10:B13"/>
    <mergeCell ref="X4:AA4"/>
    <mergeCell ref="X3:AA3"/>
    <mergeCell ref="AA11:AA12"/>
  </mergeCells>
  <printOptions/>
  <pageMargins left="0.2755905511811024" right="0.2362204724409449" top="0.7874015748031497" bottom="0.3937007874015748" header="0" footer="0"/>
  <pageSetup fitToHeight="2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2"/>
  <sheetViews>
    <sheetView view="pageBreakPreview" zoomScaleNormal="81" zoomScaleSheetLayoutView="100" zoomScalePageLayoutView="0" workbookViewId="0" topLeftCell="A1">
      <selection activeCell="A40" sqref="A40:IV40"/>
    </sheetView>
  </sheetViews>
  <sheetFormatPr defaultColWidth="0.875" defaultRowHeight="12.75"/>
  <cols>
    <col min="1" max="1" width="3.625" style="1" customWidth="1"/>
    <col min="2" max="2" width="13.625" style="1" customWidth="1"/>
    <col min="3" max="3" width="9.75390625" style="1" customWidth="1"/>
    <col min="4" max="4" width="10.25390625" style="1" customWidth="1"/>
    <col min="5" max="5" width="8.00390625" style="1" customWidth="1"/>
    <col min="6" max="6" width="7.875" style="1" customWidth="1"/>
    <col min="7" max="7" width="7.00390625" style="1" customWidth="1"/>
    <col min="8" max="8" width="6.125" style="1" customWidth="1"/>
    <col min="9" max="11" width="7.00390625" style="1" customWidth="1"/>
    <col min="12" max="12" width="7.125" style="1" customWidth="1"/>
    <col min="13" max="14" width="7.00390625" style="1" customWidth="1"/>
    <col min="15" max="15" width="9.125" style="1" customWidth="1"/>
    <col min="16" max="16" width="8.75390625" style="1" customWidth="1"/>
    <col min="17" max="19" width="8.00390625" style="107" customWidth="1"/>
    <col min="20" max="20" width="7.875" style="1" customWidth="1"/>
    <col min="21" max="21" width="15.625" style="107" customWidth="1"/>
    <col min="22" max="22" width="10.00390625" style="1" customWidth="1"/>
    <col min="23" max="23" width="12.25390625" style="1" customWidth="1"/>
    <col min="24" max="24" width="6.125" style="1" customWidth="1"/>
    <col min="25" max="25" width="4.375" style="1" customWidth="1"/>
    <col min="26" max="27" width="6.125" style="1" customWidth="1"/>
    <col min="28" max="16384" width="0.875" style="1" customWidth="1"/>
  </cols>
  <sheetData>
    <row r="1" spans="17:27" s="2" customFormat="1" ht="29.25" customHeight="1">
      <c r="Q1" s="99"/>
      <c r="R1" s="99"/>
      <c r="S1" s="99"/>
      <c r="U1" s="99"/>
      <c r="W1" s="325" t="s">
        <v>158</v>
      </c>
      <c r="X1" s="325"/>
      <c r="Y1" s="325"/>
      <c r="Z1" s="325"/>
      <c r="AA1" s="83"/>
    </row>
    <row r="2" spans="1:27" s="3" customFormat="1" ht="22.5" customHeight="1">
      <c r="A2" s="359" t="s">
        <v>321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9"/>
      <c r="X2" s="9"/>
      <c r="Y2" s="9"/>
      <c r="Z2" s="9"/>
      <c r="AA2" s="9"/>
    </row>
    <row r="3" spans="23:27" ht="33.75" customHeight="1">
      <c r="W3" s="322" t="s">
        <v>363</v>
      </c>
      <c r="X3" s="322"/>
      <c r="Y3" s="322"/>
      <c r="Z3" s="322"/>
      <c r="AA3" s="84"/>
    </row>
    <row r="4" spans="23:27" ht="21.75" customHeight="1">
      <c r="W4" s="362" t="s">
        <v>362</v>
      </c>
      <c r="X4" s="362"/>
      <c r="Y4" s="362"/>
      <c r="Z4" s="362"/>
      <c r="AA4" s="85"/>
    </row>
    <row r="5" spans="23:27" ht="12.75" customHeight="1">
      <c r="W5" s="353" t="s">
        <v>131</v>
      </c>
      <c r="X5" s="353"/>
      <c r="Y5" s="353"/>
      <c r="Z5" s="353"/>
      <c r="AA5" s="86"/>
    </row>
    <row r="6" spans="23:27" ht="11.25">
      <c r="W6" s="105" t="s">
        <v>132</v>
      </c>
      <c r="X6" s="328"/>
      <c r="Y6" s="328"/>
      <c r="Z6" s="106" t="s">
        <v>319</v>
      </c>
      <c r="AA6" s="87"/>
    </row>
    <row r="8" ht="12" thickBot="1"/>
    <row r="9" spans="1:27" s="2" customFormat="1" ht="32.25" customHeight="1">
      <c r="A9" s="360" t="s">
        <v>84</v>
      </c>
      <c r="B9" s="358" t="s">
        <v>85</v>
      </c>
      <c r="C9" s="358" t="s">
        <v>86</v>
      </c>
      <c r="D9" s="358" t="s">
        <v>87</v>
      </c>
      <c r="E9" s="358" t="s">
        <v>88</v>
      </c>
      <c r="F9" s="358"/>
      <c r="G9" s="358"/>
      <c r="H9" s="358" t="s">
        <v>89</v>
      </c>
      <c r="I9" s="358" t="s">
        <v>90</v>
      </c>
      <c r="J9" s="358"/>
      <c r="K9" s="358" t="s">
        <v>91</v>
      </c>
      <c r="L9" s="358"/>
      <c r="M9" s="358"/>
      <c r="N9" s="358"/>
      <c r="O9" s="358" t="s">
        <v>345</v>
      </c>
      <c r="P9" s="358" t="s">
        <v>346</v>
      </c>
      <c r="Q9" s="358" t="s">
        <v>92</v>
      </c>
      <c r="R9" s="358"/>
      <c r="S9" s="363" t="s">
        <v>154</v>
      </c>
      <c r="T9" s="364"/>
      <c r="U9" s="358" t="s">
        <v>93</v>
      </c>
      <c r="V9" s="358"/>
      <c r="W9" s="358"/>
      <c r="X9" s="358" t="s">
        <v>94</v>
      </c>
      <c r="Y9" s="358"/>
      <c r="Z9" s="358"/>
      <c r="AA9" s="365"/>
    </row>
    <row r="10" spans="1:27" s="2" customFormat="1" ht="21.75" customHeight="1">
      <c r="A10" s="361"/>
      <c r="B10" s="354"/>
      <c r="C10" s="354"/>
      <c r="D10" s="354"/>
      <c r="E10" s="354" t="s">
        <v>95</v>
      </c>
      <c r="F10" s="354" t="s">
        <v>96</v>
      </c>
      <c r="G10" s="354" t="s">
        <v>152</v>
      </c>
      <c r="H10" s="354"/>
      <c r="I10" s="354" t="s">
        <v>97</v>
      </c>
      <c r="J10" s="354" t="s">
        <v>98</v>
      </c>
      <c r="K10" s="354" t="s">
        <v>99</v>
      </c>
      <c r="L10" s="354" t="s">
        <v>100</v>
      </c>
      <c r="M10" s="354" t="s">
        <v>101</v>
      </c>
      <c r="N10" s="354" t="s">
        <v>102</v>
      </c>
      <c r="O10" s="354"/>
      <c r="P10" s="354"/>
      <c r="Q10" s="354" t="s">
        <v>103</v>
      </c>
      <c r="R10" s="354" t="s">
        <v>104</v>
      </c>
      <c r="S10" s="356" t="s">
        <v>103</v>
      </c>
      <c r="T10" s="356" t="s">
        <v>104</v>
      </c>
      <c r="U10" s="354" t="s">
        <v>105</v>
      </c>
      <c r="V10" s="354" t="s">
        <v>106</v>
      </c>
      <c r="W10" s="354" t="s">
        <v>107</v>
      </c>
      <c r="X10" s="354" t="s">
        <v>108</v>
      </c>
      <c r="Y10" s="354"/>
      <c r="Z10" s="354" t="s">
        <v>109</v>
      </c>
      <c r="AA10" s="366"/>
    </row>
    <row r="11" spans="1:27" s="2" customFormat="1" ht="126" customHeight="1">
      <c r="A11" s="361"/>
      <c r="B11" s="354"/>
      <c r="C11" s="354"/>
      <c r="D11" s="354"/>
      <c r="E11" s="354"/>
      <c r="F11" s="354"/>
      <c r="G11" s="355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7"/>
      <c r="T11" s="357"/>
      <c r="U11" s="354"/>
      <c r="V11" s="354"/>
      <c r="W11" s="354"/>
      <c r="X11" s="19" t="s">
        <v>110</v>
      </c>
      <c r="Y11" s="19" t="s">
        <v>111</v>
      </c>
      <c r="Z11" s="19" t="s">
        <v>112</v>
      </c>
      <c r="AA11" s="268" t="s">
        <v>113</v>
      </c>
    </row>
    <row r="12" spans="1:27" s="2" customFormat="1" ht="10.5">
      <c r="A12" s="230"/>
      <c r="B12" s="89" t="s">
        <v>160</v>
      </c>
      <c r="C12" s="19"/>
      <c r="D12" s="19"/>
      <c r="E12" s="19"/>
      <c r="F12" s="19"/>
      <c r="G12" s="92"/>
      <c r="H12" s="19"/>
      <c r="I12" s="19"/>
      <c r="J12" s="19"/>
      <c r="K12" s="19"/>
      <c r="L12" s="19"/>
      <c r="M12" s="19"/>
      <c r="N12" s="19"/>
      <c r="O12" s="19"/>
      <c r="P12" s="19"/>
      <c r="Q12" s="19">
        <f>Q13+Q32+Q36</f>
        <v>19.8</v>
      </c>
      <c r="R12" s="19"/>
      <c r="S12" s="19">
        <f>S13+S32+S36</f>
        <v>19.8</v>
      </c>
      <c r="T12" s="19"/>
      <c r="U12" s="19"/>
      <c r="V12" s="19"/>
      <c r="W12" s="19"/>
      <c r="X12" s="19"/>
      <c r="Y12" s="19"/>
      <c r="Z12" s="19"/>
      <c r="AA12" s="268"/>
    </row>
    <row r="13" spans="1:27" s="2" customFormat="1" ht="31.5">
      <c r="A13" s="232" t="s">
        <v>8</v>
      </c>
      <c r="B13" s="20" t="s">
        <v>9</v>
      </c>
      <c r="C13" s="19" t="s">
        <v>149</v>
      </c>
      <c r="D13" s="19"/>
      <c r="E13" s="19"/>
      <c r="F13" s="19"/>
      <c r="G13" s="92"/>
      <c r="H13" s="19"/>
      <c r="I13" s="19"/>
      <c r="J13" s="19"/>
      <c r="K13" s="19"/>
      <c r="L13" s="19"/>
      <c r="M13" s="19"/>
      <c r="N13" s="19"/>
      <c r="O13" s="19"/>
      <c r="P13" s="19"/>
      <c r="Q13" s="19">
        <f>Q14</f>
        <v>17.95</v>
      </c>
      <c r="R13" s="19"/>
      <c r="S13" s="19">
        <f>S14</f>
        <v>17.95</v>
      </c>
      <c r="T13" s="19"/>
      <c r="U13" s="19"/>
      <c r="V13" s="19"/>
      <c r="W13" s="19"/>
      <c r="X13" s="19"/>
      <c r="Y13" s="19"/>
      <c r="Z13" s="19"/>
      <c r="AA13" s="268"/>
    </row>
    <row r="14" spans="1:27" s="2" customFormat="1" ht="42">
      <c r="A14" s="232" t="s">
        <v>28</v>
      </c>
      <c r="B14" s="20" t="s">
        <v>10</v>
      </c>
      <c r="C14" s="19" t="s">
        <v>149</v>
      </c>
      <c r="D14" s="19"/>
      <c r="E14" s="19"/>
      <c r="F14" s="19"/>
      <c r="G14" s="92"/>
      <c r="H14" s="19"/>
      <c r="I14" s="19"/>
      <c r="J14" s="19"/>
      <c r="K14" s="19"/>
      <c r="L14" s="19"/>
      <c r="M14" s="19"/>
      <c r="N14" s="19"/>
      <c r="O14" s="19"/>
      <c r="P14" s="19"/>
      <c r="Q14" s="19">
        <f>SUM(Q17+Q15+Q19)</f>
        <v>17.95</v>
      </c>
      <c r="R14" s="19"/>
      <c r="S14" s="19">
        <f>SUM(S17+S15+S19)</f>
        <v>17.95</v>
      </c>
      <c r="T14" s="19"/>
      <c r="U14" s="19"/>
      <c r="V14" s="19"/>
      <c r="W14" s="19"/>
      <c r="X14" s="19"/>
      <c r="Y14" s="19"/>
      <c r="Z14" s="19"/>
      <c r="AA14" s="268"/>
    </row>
    <row r="15" spans="1:27" s="2" customFormat="1" ht="21">
      <c r="A15" s="236" t="s">
        <v>137</v>
      </c>
      <c r="B15" s="23" t="s">
        <v>136</v>
      </c>
      <c r="C15" s="19" t="s">
        <v>149</v>
      </c>
      <c r="D15" s="19"/>
      <c r="E15" s="19"/>
      <c r="F15" s="19"/>
      <c r="G15" s="92"/>
      <c r="H15" s="19"/>
      <c r="I15" s="19"/>
      <c r="J15" s="19"/>
      <c r="K15" s="19" t="s">
        <v>151</v>
      </c>
      <c r="L15" s="19" t="s">
        <v>126</v>
      </c>
      <c r="M15" s="19" t="s">
        <v>126</v>
      </c>
      <c r="N15" s="19" t="s">
        <v>126</v>
      </c>
      <c r="O15" s="19" t="s">
        <v>126</v>
      </c>
      <c r="P15" s="19" t="s">
        <v>126</v>
      </c>
      <c r="Q15" s="19">
        <f>SUM(Q16)</f>
        <v>1.52</v>
      </c>
      <c r="R15" s="19"/>
      <c r="S15" s="19">
        <f>SUM(S16)</f>
        <v>1.52</v>
      </c>
      <c r="T15" s="19"/>
      <c r="U15" s="19"/>
      <c r="V15" s="19"/>
      <c r="W15" s="93"/>
      <c r="X15" s="19"/>
      <c r="Y15" s="19"/>
      <c r="Z15" s="19"/>
      <c r="AA15" s="268"/>
    </row>
    <row r="16" spans="1:27" s="2" customFormat="1" ht="78.75">
      <c r="A16" s="236" t="s">
        <v>8</v>
      </c>
      <c r="B16" s="60" t="s">
        <v>302</v>
      </c>
      <c r="C16" s="19" t="s">
        <v>149</v>
      </c>
      <c r="D16" s="19" t="s">
        <v>347</v>
      </c>
      <c r="E16" s="19"/>
      <c r="F16" s="19"/>
      <c r="G16" s="97" t="s">
        <v>348</v>
      </c>
      <c r="H16" s="19"/>
      <c r="I16" s="19">
        <v>2018</v>
      </c>
      <c r="J16" s="19">
        <v>2018</v>
      </c>
      <c r="K16" s="19" t="s">
        <v>151</v>
      </c>
      <c r="L16" s="19" t="s">
        <v>126</v>
      </c>
      <c r="M16" s="19" t="s">
        <v>126</v>
      </c>
      <c r="N16" s="19" t="s">
        <v>126</v>
      </c>
      <c r="O16" s="19" t="s">
        <v>126</v>
      </c>
      <c r="P16" s="19" t="s">
        <v>126</v>
      </c>
      <c r="Q16" s="93">
        <v>1.52</v>
      </c>
      <c r="R16" s="93"/>
      <c r="S16" s="93">
        <v>1.52</v>
      </c>
      <c r="T16" s="19"/>
      <c r="U16" s="37" t="s">
        <v>153</v>
      </c>
      <c r="V16" s="19"/>
      <c r="W16" s="93" t="s">
        <v>350</v>
      </c>
      <c r="X16" s="19"/>
      <c r="Y16" s="19"/>
      <c r="Z16" s="19">
        <v>5</v>
      </c>
      <c r="AA16" s="268"/>
    </row>
    <row r="17" spans="1:27" s="2" customFormat="1" ht="21">
      <c r="A17" s="54" t="s">
        <v>260</v>
      </c>
      <c r="B17" s="55" t="s">
        <v>322</v>
      </c>
      <c r="C17" s="19" t="s">
        <v>149</v>
      </c>
      <c r="D17" s="19"/>
      <c r="E17" s="19"/>
      <c r="F17" s="19"/>
      <c r="G17" s="92"/>
      <c r="H17" s="19"/>
      <c r="I17" s="19"/>
      <c r="J17" s="19"/>
      <c r="K17" s="19"/>
      <c r="L17" s="19"/>
      <c r="M17" s="19"/>
      <c r="N17" s="19"/>
      <c r="O17" s="19"/>
      <c r="P17" s="19"/>
      <c r="Q17" s="19">
        <f>Q18</f>
        <v>14.15</v>
      </c>
      <c r="R17" s="19"/>
      <c r="S17" s="19">
        <f>S18</f>
        <v>14.15</v>
      </c>
      <c r="T17" s="19"/>
      <c r="U17" s="19"/>
      <c r="V17" s="19"/>
      <c r="W17" s="93"/>
      <c r="X17" s="19"/>
      <c r="Y17" s="19"/>
      <c r="Z17" s="19"/>
      <c r="AA17" s="268"/>
    </row>
    <row r="18" spans="1:27" s="2" customFormat="1" ht="78.75">
      <c r="A18" s="59" t="s">
        <v>8</v>
      </c>
      <c r="B18" s="60" t="s">
        <v>323</v>
      </c>
      <c r="C18" s="19" t="s">
        <v>149</v>
      </c>
      <c r="D18" s="19" t="s">
        <v>349</v>
      </c>
      <c r="E18" s="19"/>
      <c r="F18" s="19"/>
      <c r="G18" s="97" t="s">
        <v>325</v>
      </c>
      <c r="H18" s="19"/>
      <c r="I18" s="19">
        <v>2018</v>
      </c>
      <c r="J18" s="19">
        <v>2018</v>
      </c>
      <c r="K18" s="19" t="s">
        <v>151</v>
      </c>
      <c r="L18" s="19" t="s">
        <v>126</v>
      </c>
      <c r="M18" s="19" t="s">
        <v>126</v>
      </c>
      <c r="N18" s="19" t="s">
        <v>126</v>
      </c>
      <c r="O18" s="19" t="s">
        <v>126</v>
      </c>
      <c r="P18" s="19" t="s">
        <v>126</v>
      </c>
      <c r="Q18" s="93">
        <v>14.15</v>
      </c>
      <c r="R18" s="93"/>
      <c r="S18" s="93">
        <v>14.15</v>
      </c>
      <c r="T18" s="19"/>
      <c r="U18" s="37" t="s">
        <v>153</v>
      </c>
      <c r="V18" s="19"/>
      <c r="W18" s="93" t="s">
        <v>350</v>
      </c>
      <c r="X18" s="19"/>
      <c r="Y18" s="19"/>
      <c r="Z18" s="19">
        <v>5</v>
      </c>
      <c r="AA18" s="268"/>
    </row>
    <row r="19" spans="1:27" s="2" customFormat="1" ht="31.5">
      <c r="A19" s="54" t="s">
        <v>266</v>
      </c>
      <c r="B19" s="23" t="s">
        <v>334</v>
      </c>
      <c r="C19" s="19" t="s">
        <v>149</v>
      </c>
      <c r="D19" s="19"/>
      <c r="E19" s="19"/>
      <c r="F19" s="19"/>
      <c r="G19" s="97"/>
      <c r="H19" s="19"/>
      <c r="I19" s="19"/>
      <c r="J19" s="19"/>
      <c r="K19" s="19"/>
      <c r="L19" s="19"/>
      <c r="M19" s="19"/>
      <c r="N19" s="19"/>
      <c r="O19" s="19"/>
      <c r="P19" s="19"/>
      <c r="Q19" s="19">
        <f>Q20</f>
        <v>2.28</v>
      </c>
      <c r="R19" s="19"/>
      <c r="S19" s="19">
        <f>S20</f>
        <v>2.28</v>
      </c>
      <c r="T19" s="19"/>
      <c r="U19" s="37"/>
      <c r="V19" s="19"/>
      <c r="W19" s="93"/>
      <c r="X19" s="19"/>
      <c r="Y19" s="19"/>
      <c r="Z19" s="19"/>
      <c r="AA19" s="268"/>
    </row>
    <row r="20" spans="1:27" s="2" customFormat="1" ht="78.75">
      <c r="A20" s="11" t="s">
        <v>8</v>
      </c>
      <c r="B20" s="22" t="s">
        <v>366</v>
      </c>
      <c r="C20" s="19" t="s">
        <v>149</v>
      </c>
      <c r="D20" s="19" t="s">
        <v>150</v>
      </c>
      <c r="E20" s="19"/>
      <c r="F20" s="19"/>
      <c r="G20" s="561" t="s">
        <v>341</v>
      </c>
      <c r="H20" s="19"/>
      <c r="I20" s="575">
        <v>2017</v>
      </c>
      <c r="J20" s="575">
        <v>2017</v>
      </c>
      <c r="K20" s="19" t="s">
        <v>126</v>
      </c>
      <c r="L20" s="19" t="s">
        <v>126</v>
      </c>
      <c r="M20" s="19" t="s">
        <v>126</v>
      </c>
      <c r="N20" s="19" t="s">
        <v>126</v>
      </c>
      <c r="O20" s="19" t="s">
        <v>126</v>
      </c>
      <c r="P20" s="19" t="s">
        <v>126</v>
      </c>
      <c r="Q20" s="93">
        <v>2.28</v>
      </c>
      <c r="R20" s="93"/>
      <c r="S20" s="93">
        <v>2.28</v>
      </c>
      <c r="T20" s="19"/>
      <c r="U20" s="37" t="s">
        <v>153</v>
      </c>
      <c r="V20" s="19"/>
      <c r="W20" s="93" t="s">
        <v>350</v>
      </c>
      <c r="X20" s="19"/>
      <c r="Y20" s="19"/>
      <c r="Z20" s="19">
        <v>5</v>
      </c>
      <c r="AA20" s="268"/>
    </row>
    <row r="21" spans="1:27" s="2" customFormat="1" ht="11.25" hidden="1">
      <c r="A21" s="59"/>
      <c r="B21" s="60"/>
      <c r="C21" s="19"/>
      <c r="D21" s="19"/>
      <c r="E21" s="19"/>
      <c r="F21" s="19"/>
      <c r="G21" s="97"/>
      <c r="H21" s="19"/>
      <c r="I21" s="19"/>
      <c r="J21" s="19"/>
      <c r="K21" s="19"/>
      <c r="L21" s="19"/>
      <c r="M21" s="19"/>
      <c r="N21" s="19"/>
      <c r="O21" s="19"/>
      <c r="P21" s="19"/>
      <c r="Q21" s="93"/>
      <c r="R21" s="93"/>
      <c r="S21" s="93"/>
      <c r="T21" s="19"/>
      <c r="U21" s="37"/>
      <c r="V21" s="19"/>
      <c r="W21" s="93"/>
      <c r="X21" s="19"/>
      <c r="Y21" s="19"/>
      <c r="Z21" s="19"/>
      <c r="AA21" s="268"/>
    </row>
    <row r="22" spans="1:27" s="2" customFormat="1" ht="11.25" hidden="1">
      <c r="A22" s="241"/>
      <c r="B22" s="37"/>
      <c r="C22" s="19"/>
      <c r="D22" s="19"/>
      <c r="E22" s="19"/>
      <c r="F22" s="19"/>
      <c r="G22" s="92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93"/>
      <c r="X22" s="19"/>
      <c r="Y22" s="19"/>
      <c r="Z22" s="19"/>
      <c r="AA22" s="268"/>
    </row>
    <row r="23" spans="1:27" s="2" customFormat="1" ht="21" hidden="1">
      <c r="A23" s="241" t="s">
        <v>14</v>
      </c>
      <c r="B23" s="37"/>
      <c r="C23" s="19" t="s">
        <v>149</v>
      </c>
      <c r="D23" s="19"/>
      <c r="E23" s="19"/>
      <c r="F23" s="19"/>
      <c r="G23" s="92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93"/>
      <c r="X23" s="19"/>
      <c r="Y23" s="19"/>
      <c r="Z23" s="19"/>
      <c r="AA23" s="268"/>
    </row>
    <row r="24" spans="1:27" s="2" customFormat="1" ht="42" hidden="1">
      <c r="A24" s="232" t="s">
        <v>30</v>
      </c>
      <c r="B24" s="20" t="s">
        <v>15</v>
      </c>
      <c r="C24" s="19" t="s">
        <v>149</v>
      </c>
      <c r="D24" s="19"/>
      <c r="E24" s="19"/>
      <c r="F24" s="19"/>
      <c r="G24" s="92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93"/>
      <c r="X24" s="19"/>
      <c r="Y24" s="19"/>
      <c r="Z24" s="19"/>
      <c r="AA24" s="268"/>
    </row>
    <row r="25" spans="1:27" s="2" customFormat="1" ht="21" hidden="1">
      <c r="A25" s="241" t="s">
        <v>8</v>
      </c>
      <c r="B25" s="37" t="s">
        <v>11</v>
      </c>
      <c r="C25" s="19" t="s">
        <v>149</v>
      </c>
      <c r="D25" s="19"/>
      <c r="E25" s="19"/>
      <c r="F25" s="19"/>
      <c r="G25" s="92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3"/>
      <c r="X25" s="19"/>
      <c r="Y25" s="19"/>
      <c r="Z25" s="19"/>
      <c r="AA25" s="268"/>
    </row>
    <row r="26" spans="1:27" s="2" customFormat="1" ht="21" hidden="1">
      <c r="A26" s="241" t="s">
        <v>12</v>
      </c>
      <c r="B26" s="37" t="s">
        <v>13</v>
      </c>
      <c r="C26" s="19" t="s">
        <v>149</v>
      </c>
      <c r="D26" s="19"/>
      <c r="E26" s="19"/>
      <c r="F26" s="19"/>
      <c r="G26" s="92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3"/>
      <c r="X26" s="19"/>
      <c r="Y26" s="19"/>
      <c r="Z26" s="19"/>
      <c r="AA26" s="268"/>
    </row>
    <row r="27" spans="1:27" s="2" customFormat="1" ht="21" hidden="1">
      <c r="A27" s="241" t="s">
        <v>14</v>
      </c>
      <c r="B27" s="37"/>
      <c r="C27" s="19" t="s">
        <v>149</v>
      </c>
      <c r="D27" s="19"/>
      <c r="E27" s="19"/>
      <c r="F27" s="19"/>
      <c r="G27" s="92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93"/>
      <c r="X27" s="19"/>
      <c r="Y27" s="19"/>
      <c r="Z27" s="19"/>
      <c r="AA27" s="268"/>
    </row>
    <row r="28" spans="1:27" s="2" customFormat="1" ht="73.5" hidden="1">
      <c r="A28" s="232" t="s">
        <v>31</v>
      </c>
      <c r="B28" s="20" t="s">
        <v>16</v>
      </c>
      <c r="C28" s="19" t="s">
        <v>149</v>
      </c>
      <c r="D28" s="17"/>
      <c r="E28" s="16"/>
      <c r="F28" s="16"/>
      <c r="G28" s="16"/>
      <c r="H28" s="16"/>
      <c r="I28" s="18"/>
      <c r="J28" s="18"/>
      <c r="K28" s="16"/>
      <c r="L28" s="16"/>
      <c r="M28" s="16"/>
      <c r="N28" s="16"/>
      <c r="O28" s="16"/>
      <c r="P28" s="16"/>
      <c r="Q28" s="134"/>
      <c r="R28" s="134"/>
      <c r="S28" s="134"/>
      <c r="T28" s="16"/>
      <c r="U28" s="136"/>
      <c r="V28" s="17"/>
      <c r="W28" s="17"/>
      <c r="X28" s="16"/>
      <c r="Y28" s="16"/>
      <c r="Z28" s="16"/>
      <c r="AA28" s="269"/>
    </row>
    <row r="29" spans="1:27" s="2" customFormat="1" ht="21" hidden="1">
      <c r="A29" s="241" t="s">
        <v>8</v>
      </c>
      <c r="B29" s="37" t="s">
        <v>11</v>
      </c>
      <c r="C29" s="19" t="s">
        <v>149</v>
      </c>
      <c r="D29" s="17"/>
      <c r="E29" s="16"/>
      <c r="F29" s="16"/>
      <c r="G29" s="16"/>
      <c r="H29" s="16"/>
      <c r="I29" s="18"/>
      <c r="J29" s="18"/>
      <c r="K29" s="16"/>
      <c r="L29" s="16"/>
      <c r="M29" s="16"/>
      <c r="N29" s="16"/>
      <c r="O29" s="16"/>
      <c r="P29" s="16"/>
      <c r="Q29" s="134"/>
      <c r="R29" s="134"/>
      <c r="S29" s="134"/>
      <c r="T29" s="16"/>
      <c r="U29" s="136"/>
      <c r="V29" s="17"/>
      <c r="W29" s="17"/>
      <c r="X29" s="16"/>
      <c r="Y29" s="16"/>
      <c r="Z29" s="16"/>
      <c r="AA29" s="269"/>
    </row>
    <row r="30" spans="1:27" s="2" customFormat="1" ht="21" hidden="1">
      <c r="A30" s="241" t="s">
        <v>12</v>
      </c>
      <c r="B30" s="37" t="s">
        <v>13</v>
      </c>
      <c r="C30" s="19" t="s">
        <v>149</v>
      </c>
      <c r="D30" s="17"/>
      <c r="E30" s="16"/>
      <c r="F30" s="16"/>
      <c r="G30" s="16"/>
      <c r="H30" s="16"/>
      <c r="I30" s="18"/>
      <c r="J30" s="18"/>
      <c r="K30" s="16"/>
      <c r="L30" s="16"/>
      <c r="M30" s="16"/>
      <c r="N30" s="16"/>
      <c r="O30" s="16"/>
      <c r="P30" s="16"/>
      <c r="Q30" s="134"/>
      <c r="R30" s="134"/>
      <c r="S30" s="134"/>
      <c r="T30" s="16"/>
      <c r="U30" s="136"/>
      <c r="V30" s="17"/>
      <c r="W30" s="17"/>
      <c r="X30" s="16"/>
      <c r="Y30" s="16"/>
      <c r="Z30" s="16"/>
      <c r="AA30" s="269"/>
    </row>
    <row r="31" spans="1:27" s="2" customFormat="1" ht="21" hidden="1">
      <c r="A31" s="241" t="s">
        <v>14</v>
      </c>
      <c r="B31" s="37"/>
      <c r="C31" s="19" t="s">
        <v>149</v>
      </c>
      <c r="D31" s="17"/>
      <c r="E31" s="16"/>
      <c r="F31" s="16"/>
      <c r="G31" s="16"/>
      <c r="H31" s="16"/>
      <c r="I31" s="18"/>
      <c r="J31" s="18"/>
      <c r="K31" s="16"/>
      <c r="L31" s="16"/>
      <c r="M31" s="16"/>
      <c r="N31" s="16"/>
      <c r="O31" s="16"/>
      <c r="P31" s="16"/>
      <c r="Q31" s="134"/>
      <c r="R31" s="134"/>
      <c r="S31" s="134"/>
      <c r="T31" s="16"/>
      <c r="U31" s="136"/>
      <c r="V31" s="17"/>
      <c r="W31" s="17"/>
      <c r="X31" s="16"/>
      <c r="Y31" s="16"/>
      <c r="Z31" s="16"/>
      <c r="AA31" s="269"/>
    </row>
    <row r="32" spans="1:27" s="2" customFormat="1" ht="21" hidden="1">
      <c r="A32" s="232" t="s">
        <v>12</v>
      </c>
      <c r="B32" s="20" t="s">
        <v>17</v>
      </c>
      <c r="C32" s="19" t="s">
        <v>149</v>
      </c>
      <c r="D32" s="17"/>
      <c r="E32" s="16"/>
      <c r="F32" s="16"/>
      <c r="G32" s="16"/>
      <c r="H32" s="16"/>
      <c r="I32" s="18"/>
      <c r="J32" s="18"/>
      <c r="K32" s="16"/>
      <c r="L32" s="16"/>
      <c r="M32" s="16"/>
      <c r="N32" s="16"/>
      <c r="O32" s="16"/>
      <c r="P32" s="16"/>
      <c r="Q32" s="134"/>
      <c r="R32" s="134"/>
      <c r="S32" s="134"/>
      <c r="T32" s="16"/>
      <c r="U32" s="136"/>
      <c r="V32" s="17"/>
      <c r="W32" s="17"/>
      <c r="X32" s="16"/>
      <c r="Y32" s="16"/>
      <c r="Z32" s="16"/>
      <c r="AA32" s="269"/>
    </row>
    <row r="33" spans="1:27" s="2" customFormat="1" ht="42" hidden="1">
      <c r="A33" s="232" t="s">
        <v>32</v>
      </c>
      <c r="B33" s="20" t="s">
        <v>10</v>
      </c>
      <c r="C33" s="19" t="s">
        <v>149</v>
      </c>
      <c r="D33" s="17"/>
      <c r="E33" s="16"/>
      <c r="F33" s="16"/>
      <c r="G33" s="16"/>
      <c r="H33" s="16"/>
      <c r="I33" s="18"/>
      <c r="J33" s="18"/>
      <c r="K33" s="16"/>
      <c r="L33" s="16"/>
      <c r="M33" s="16"/>
      <c r="N33" s="16"/>
      <c r="O33" s="16"/>
      <c r="P33" s="16"/>
      <c r="Q33" s="134"/>
      <c r="R33" s="134"/>
      <c r="S33" s="134"/>
      <c r="T33" s="16"/>
      <c r="U33" s="136"/>
      <c r="V33" s="17"/>
      <c r="W33" s="17"/>
      <c r="X33" s="16"/>
      <c r="Y33" s="16"/>
      <c r="Z33" s="16"/>
      <c r="AA33" s="269"/>
    </row>
    <row r="34" spans="1:27" s="2" customFormat="1" ht="21" hidden="1">
      <c r="A34" s="241" t="s">
        <v>8</v>
      </c>
      <c r="B34" s="37" t="s">
        <v>11</v>
      </c>
      <c r="C34" s="19" t="s">
        <v>149</v>
      </c>
      <c r="D34" s="17"/>
      <c r="E34" s="16"/>
      <c r="F34" s="16"/>
      <c r="G34" s="16"/>
      <c r="H34" s="16"/>
      <c r="I34" s="18"/>
      <c r="J34" s="18"/>
      <c r="K34" s="16"/>
      <c r="L34" s="16"/>
      <c r="M34" s="16"/>
      <c r="N34" s="16"/>
      <c r="O34" s="16"/>
      <c r="P34" s="16"/>
      <c r="Q34" s="134"/>
      <c r="R34" s="134"/>
      <c r="S34" s="134"/>
      <c r="T34" s="16"/>
      <c r="U34" s="136"/>
      <c r="V34" s="17"/>
      <c r="W34" s="17"/>
      <c r="X34" s="16"/>
      <c r="Y34" s="16"/>
      <c r="Z34" s="16"/>
      <c r="AA34" s="269"/>
    </row>
    <row r="35" spans="1:27" s="2" customFormat="1" ht="21" hidden="1">
      <c r="A35" s="241" t="s">
        <v>12</v>
      </c>
      <c r="B35" s="37" t="s">
        <v>13</v>
      </c>
      <c r="C35" s="19" t="s">
        <v>149</v>
      </c>
      <c r="D35" s="17"/>
      <c r="E35" s="16"/>
      <c r="F35" s="16"/>
      <c r="G35" s="16"/>
      <c r="H35" s="16"/>
      <c r="I35" s="18"/>
      <c r="J35" s="18"/>
      <c r="K35" s="16"/>
      <c r="L35" s="16"/>
      <c r="M35" s="16"/>
      <c r="N35" s="16"/>
      <c r="O35" s="16"/>
      <c r="P35" s="16"/>
      <c r="Q35" s="134"/>
      <c r="R35" s="134"/>
      <c r="S35" s="134"/>
      <c r="T35" s="16"/>
      <c r="U35" s="136"/>
      <c r="V35" s="17"/>
      <c r="W35" s="17"/>
      <c r="X35" s="16"/>
      <c r="Y35" s="16"/>
      <c r="Z35" s="16"/>
      <c r="AA35" s="269"/>
    </row>
    <row r="36" spans="1:27" s="2" customFormat="1" ht="36" customHeight="1">
      <c r="A36" s="232" t="s">
        <v>12</v>
      </c>
      <c r="B36" s="20" t="s">
        <v>124</v>
      </c>
      <c r="C36" s="19" t="s">
        <v>149</v>
      </c>
      <c r="D36" s="17"/>
      <c r="E36" s="16"/>
      <c r="F36" s="16"/>
      <c r="G36" s="16"/>
      <c r="H36" s="16"/>
      <c r="I36" s="18"/>
      <c r="J36" s="18"/>
      <c r="K36" s="16"/>
      <c r="L36" s="16"/>
      <c r="M36" s="16"/>
      <c r="N36" s="16"/>
      <c r="O36" s="16"/>
      <c r="P36" s="16"/>
      <c r="Q36" s="134">
        <f>Q37+Q41</f>
        <v>1.85</v>
      </c>
      <c r="R36" s="134"/>
      <c r="S36" s="134">
        <f>S37+S41</f>
        <v>1.85</v>
      </c>
      <c r="T36" s="16"/>
      <c r="U36" s="136"/>
      <c r="V36" s="17"/>
      <c r="W36" s="17"/>
      <c r="X36" s="16"/>
      <c r="Y36" s="16"/>
      <c r="Z36" s="16"/>
      <c r="AA36" s="269"/>
    </row>
    <row r="37" spans="1:27" s="7" customFormat="1" ht="24" customHeight="1" thickBot="1">
      <c r="A37" s="270" t="s">
        <v>283</v>
      </c>
      <c r="B37" s="271" t="s">
        <v>45</v>
      </c>
      <c r="C37" s="272" t="s">
        <v>149</v>
      </c>
      <c r="D37" s="273"/>
      <c r="E37" s="274"/>
      <c r="F37" s="274"/>
      <c r="G37" s="274"/>
      <c r="H37" s="274"/>
      <c r="I37" s="275"/>
      <c r="J37" s="275"/>
      <c r="K37" s="274"/>
      <c r="L37" s="274"/>
      <c r="M37" s="274"/>
      <c r="N37" s="274"/>
      <c r="O37" s="274"/>
      <c r="P37" s="274"/>
      <c r="Q37" s="276">
        <f>Q38+Q40+Q39</f>
        <v>1.28</v>
      </c>
      <c r="R37" s="276"/>
      <c r="S37" s="276">
        <f>S38+S40+S39</f>
        <v>1.28</v>
      </c>
      <c r="T37" s="274"/>
      <c r="U37" s="277"/>
      <c r="V37" s="273"/>
      <c r="W37" s="273"/>
      <c r="X37" s="274"/>
      <c r="Y37" s="274"/>
      <c r="Z37" s="272">
        <v>5</v>
      </c>
      <c r="AA37" s="278"/>
    </row>
    <row r="38" spans="1:27" s="7" customFormat="1" ht="113.25" customHeight="1">
      <c r="A38" s="259" t="s">
        <v>8</v>
      </c>
      <c r="B38" s="260" t="s">
        <v>147</v>
      </c>
      <c r="C38" s="267" t="s">
        <v>149</v>
      </c>
      <c r="D38" s="279"/>
      <c r="E38" s="280"/>
      <c r="F38" s="280"/>
      <c r="G38" s="280"/>
      <c r="H38" s="280"/>
      <c r="I38" s="281"/>
      <c r="J38" s="281"/>
      <c r="K38" s="280"/>
      <c r="L38" s="280"/>
      <c r="M38" s="280"/>
      <c r="N38" s="280"/>
      <c r="O38" s="280"/>
      <c r="P38" s="280"/>
      <c r="Q38" s="282">
        <f>ROUND((1*50000/1000000),2)</f>
        <v>0.05</v>
      </c>
      <c r="R38" s="282"/>
      <c r="S38" s="282">
        <f>ROUND((1*50000/1000000),2)</f>
        <v>0.05</v>
      </c>
      <c r="T38" s="280"/>
      <c r="U38" s="283" t="s">
        <v>155</v>
      </c>
      <c r="V38" s="279"/>
      <c r="W38" s="250"/>
      <c r="X38" s="280"/>
      <c r="Y38" s="280"/>
      <c r="Z38" s="267">
        <v>5</v>
      </c>
      <c r="AA38" s="284"/>
    </row>
    <row r="39" spans="1:27" s="7" customFormat="1" ht="124.5" customHeight="1">
      <c r="A39" s="244" t="s">
        <v>12</v>
      </c>
      <c r="B39" s="22" t="s">
        <v>148</v>
      </c>
      <c r="C39" s="19" t="s">
        <v>149</v>
      </c>
      <c r="D39" s="17"/>
      <c r="E39" s="16"/>
      <c r="F39" s="16"/>
      <c r="G39" s="16"/>
      <c r="H39" s="16"/>
      <c r="I39" s="18"/>
      <c r="J39" s="18"/>
      <c r="K39" s="16"/>
      <c r="L39" s="16"/>
      <c r="M39" s="16"/>
      <c r="N39" s="16"/>
      <c r="O39" s="16"/>
      <c r="P39" s="16"/>
      <c r="Q39" s="134">
        <f>ROUND((2*220000/1000000),2)</f>
        <v>0.44</v>
      </c>
      <c r="R39" s="134"/>
      <c r="S39" s="134">
        <f>ROUND((2*220000/1000000),2)</f>
        <v>0.44</v>
      </c>
      <c r="T39" s="16"/>
      <c r="U39" s="136" t="s">
        <v>156</v>
      </c>
      <c r="V39" s="17"/>
      <c r="W39" s="93"/>
      <c r="X39" s="16"/>
      <c r="Y39" s="16"/>
      <c r="Z39" s="19">
        <v>5</v>
      </c>
      <c r="AA39" s="269"/>
    </row>
    <row r="40" spans="1:27" s="7" customFormat="1" ht="101.25">
      <c r="A40" s="244" t="s">
        <v>33</v>
      </c>
      <c r="B40" s="574" t="s">
        <v>368</v>
      </c>
      <c r="C40" s="19" t="s">
        <v>149</v>
      </c>
      <c r="D40" s="17"/>
      <c r="E40" s="16"/>
      <c r="F40" s="16"/>
      <c r="G40" s="16"/>
      <c r="H40" s="16"/>
      <c r="I40" s="18"/>
      <c r="J40" s="18"/>
      <c r="K40" s="16"/>
      <c r="L40" s="16"/>
      <c r="M40" s="16"/>
      <c r="N40" s="16"/>
      <c r="O40" s="16"/>
      <c r="P40" s="16"/>
      <c r="Q40" s="134">
        <v>0.79</v>
      </c>
      <c r="R40" s="134"/>
      <c r="S40" s="134">
        <v>0.79</v>
      </c>
      <c r="T40" s="16"/>
      <c r="U40" s="136" t="s">
        <v>351</v>
      </c>
      <c r="V40" s="17"/>
      <c r="W40" s="93"/>
      <c r="X40" s="16"/>
      <c r="Y40" s="16"/>
      <c r="Z40" s="19">
        <v>5</v>
      </c>
      <c r="AA40" s="269"/>
    </row>
    <row r="41" spans="1:27" s="2" customFormat="1" ht="36.75" customHeight="1">
      <c r="A41" s="243" t="s">
        <v>285</v>
      </c>
      <c r="B41" s="23" t="s">
        <v>159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92">
        <f>Q42</f>
        <v>0.57</v>
      </c>
      <c r="R41" s="212"/>
      <c r="S41" s="92">
        <f>S42</f>
        <v>0.57</v>
      </c>
      <c r="T41" s="122"/>
      <c r="U41" s="133"/>
      <c r="V41" s="122"/>
      <c r="W41" s="122"/>
      <c r="X41" s="122"/>
      <c r="Y41" s="122"/>
      <c r="Z41" s="122"/>
      <c r="AA41" s="285"/>
    </row>
    <row r="42" spans="1:27" s="8" customFormat="1" ht="102" customHeight="1" thickBot="1">
      <c r="A42" s="245" t="s">
        <v>8</v>
      </c>
      <c r="B42" s="246" t="s">
        <v>118</v>
      </c>
      <c r="C42" s="272" t="s">
        <v>149</v>
      </c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7">
        <f>ROUND((570000/1000000),2)</f>
        <v>0.57</v>
      </c>
      <c r="R42" s="288"/>
      <c r="S42" s="287">
        <f>ROUND((570000/1000000),2)</f>
        <v>0.57</v>
      </c>
      <c r="T42" s="286"/>
      <c r="U42" s="289" t="s">
        <v>157</v>
      </c>
      <c r="V42" s="286"/>
      <c r="W42" s="290"/>
      <c r="X42" s="286"/>
      <c r="Y42" s="286"/>
      <c r="Z42" s="272">
        <v>5</v>
      </c>
      <c r="AA42" s="291"/>
    </row>
    <row r="43" spans="1:21" s="8" customFormat="1" ht="11.25">
      <c r="A43" s="120"/>
      <c r="B43" s="121"/>
      <c r="Q43" s="135"/>
      <c r="R43" s="135"/>
      <c r="S43" s="135"/>
      <c r="U43" s="135"/>
    </row>
    <row r="44" spans="1:21" s="8" customFormat="1" ht="11.25">
      <c r="A44" s="120"/>
      <c r="B44" s="121"/>
      <c r="Q44" s="135"/>
      <c r="R44" s="135"/>
      <c r="S44" s="135"/>
      <c r="U44" s="135"/>
    </row>
    <row r="45" spans="1:21" s="8" customFormat="1" ht="11.25">
      <c r="A45" s="120"/>
      <c r="B45" s="121"/>
      <c r="Q45" s="135"/>
      <c r="R45" s="135"/>
      <c r="S45" s="135"/>
      <c r="U45" s="135"/>
    </row>
    <row r="46" spans="17:21" s="8" customFormat="1" ht="10.5">
      <c r="Q46" s="135"/>
      <c r="R46" s="135"/>
      <c r="S46" s="135"/>
      <c r="U46" s="135"/>
    </row>
    <row r="47" spans="1:19" s="77" customFormat="1" ht="15.75" customHeight="1">
      <c r="A47" s="76"/>
      <c r="B47" s="76"/>
      <c r="C47" s="76"/>
      <c r="D47" s="76"/>
      <c r="E47" s="76"/>
      <c r="G47" s="78"/>
      <c r="N47" s="78"/>
      <c r="O47" s="78"/>
      <c r="P47" s="79"/>
      <c r="Q47" s="79"/>
      <c r="R47" s="79"/>
      <c r="S47" s="79"/>
    </row>
    <row r="48" spans="1:19" s="77" customFormat="1" ht="26.25" customHeight="1">
      <c r="A48" s="76"/>
      <c r="B48" s="314" t="s">
        <v>320</v>
      </c>
      <c r="C48" s="314"/>
      <c r="D48" s="314"/>
      <c r="E48" s="314"/>
      <c r="G48" s="78"/>
      <c r="H48" s="80"/>
      <c r="I48" s="80"/>
      <c r="J48" s="80"/>
      <c r="K48" s="80"/>
      <c r="L48" s="160"/>
      <c r="M48" s="160"/>
      <c r="N48" s="160"/>
      <c r="O48" s="315" t="s">
        <v>340</v>
      </c>
      <c r="P48" s="315"/>
      <c r="Q48" s="315"/>
      <c r="R48" s="315"/>
      <c r="S48" s="315"/>
    </row>
    <row r="49" spans="1:19" s="77" customFormat="1" ht="12.75">
      <c r="A49" s="76"/>
      <c r="B49" s="76"/>
      <c r="C49" s="76"/>
      <c r="D49" s="76"/>
      <c r="F49" s="78"/>
      <c r="G49" s="80"/>
      <c r="H49" s="80"/>
      <c r="I49" s="80"/>
      <c r="J49" s="80"/>
      <c r="K49" s="80"/>
      <c r="L49" s="80"/>
      <c r="M49" s="81"/>
      <c r="N49" s="81"/>
      <c r="O49" s="79"/>
      <c r="P49" s="79"/>
      <c r="Q49" s="75"/>
      <c r="R49" s="75"/>
      <c r="S49" s="80"/>
    </row>
    <row r="50" spans="1:19" s="77" customFormat="1" ht="26.25" customHeight="1">
      <c r="A50" s="76"/>
      <c r="B50" s="314" t="s">
        <v>140</v>
      </c>
      <c r="C50" s="314"/>
      <c r="D50" s="314"/>
      <c r="F50" s="78"/>
      <c r="G50" s="80"/>
      <c r="H50" s="80"/>
      <c r="I50" s="80"/>
      <c r="J50" s="80"/>
      <c r="K50" s="80"/>
      <c r="L50" s="80"/>
      <c r="M50" s="81"/>
      <c r="N50" s="81"/>
      <c r="O50" s="315" t="s">
        <v>141</v>
      </c>
      <c r="P50" s="315"/>
      <c r="Q50" s="315"/>
      <c r="R50" s="315"/>
      <c r="S50" s="80"/>
    </row>
    <row r="51" spans="17:21" s="2" customFormat="1" ht="10.5">
      <c r="Q51" s="99"/>
      <c r="R51" s="99"/>
      <c r="S51" s="99"/>
      <c r="U51" s="99"/>
    </row>
    <row r="52" spans="17:21" s="2" customFormat="1" ht="10.5">
      <c r="Q52" s="99"/>
      <c r="R52" s="99"/>
      <c r="S52" s="99"/>
      <c r="U52" s="99"/>
    </row>
  </sheetData>
  <sheetProtection/>
  <mergeCells count="42">
    <mergeCell ref="E9:G9"/>
    <mergeCell ref="E10:E11"/>
    <mergeCell ref="M10:M11"/>
    <mergeCell ref="Z10:AA10"/>
    <mergeCell ref="U10:U11"/>
    <mergeCell ref="N10:N11"/>
    <mergeCell ref="B50:D50"/>
    <mergeCell ref="O50:R50"/>
    <mergeCell ref="B48:E48"/>
    <mergeCell ref="O48:S48"/>
    <mergeCell ref="J10:J11"/>
    <mergeCell ref="H9:H11"/>
    <mergeCell ref="W1:Z1"/>
    <mergeCell ref="W3:Z3"/>
    <mergeCell ref="W4:Z4"/>
    <mergeCell ref="T10:T11"/>
    <mergeCell ref="Q10:Q11"/>
    <mergeCell ref="K10:K11"/>
    <mergeCell ref="O9:O11"/>
    <mergeCell ref="L10:L11"/>
    <mergeCell ref="X6:Y6"/>
    <mergeCell ref="S9:T9"/>
    <mergeCell ref="A2:V2"/>
    <mergeCell ref="I9:J9"/>
    <mergeCell ref="I10:I11"/>
    <mergeCell ref="B9:B11"/>
    <mergeCell ref="D9:D11"/>
    <mergeCell ref="Q9:R9"/>
    <mergeCell ref="V10:V11"/>
    <mergeCell ref="U9:W9"/>
    <mergeCell ref="C9:C11"/>
    <mergeCell ref="A9:A11"/>
    <mergeCell ref="W5:Z5"/>
    <mergeCell ref="F10:F11"/>
    <mergeCell ref="G10:G11"/>
    <mergeCell ref="S10:S11"/>
    <mergeCell ref="R10:R11"/>
    <mergeCell ref="P9:P11"/>
    <mergeCell ref="X10:Y10"/>
    <mergeCell ref="X9:AA9"/>
    <mergeCell ref="W10:W11"/>
    <mergeCell ref="K9:N9"/>
  </mergeCells>
  <printOptions/>
  <pageMargins left="0.1968503937007874" right="0.11811023622047245" top="0.5905511811023623" bottom="0.1968503937007874" header="0" footer="0"/>
  <pageSetup fitToHeight="3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86"/>
  <sheetViews>
    <sheetView view="pageBreakPreview" zoomScaleNormal="120" zoomScaleSheetLayoutView="100" zoomScalePageLayoutView="0" workbookViewId="0" topLeftCell="A61">
      <selection activeCell="BL83" sqref="BL83:BY83"/>
    </sheetView>
  </sheetViews>
  <sheetFormatPr defaultColWidth="0.875" defaultRowHeight="12.75"/>
  <cols>
    <col min="1" max="16384" width="0.875" style="6" customWidth="1"/>
  </cols>
  <sheetData>
    <row r="1" spans="81:105" ht="33.75" customHeight="1">
      <c r="CC1" s="472" t="s">
        <v>161</v>
      </c>
      <c r="CD1" s="472"/>
      <c r="CE1" s="472"/>
      <c r="CF1" s="472"/>
      <c r="CG1" s="472"/>
      <c r="CH1" s="472"/>
      <c r="CI1" s="472"/>
      <c r="CJ1" s="472"/>
      <c r="CK1" s="472"/>
      <c r="CL1" s="472"/>
      <c r="CM1" s="472"/>
      <c r="CN1" s="472"/>
      <c r="CO1" s="472"/>
      <c r="CP1" s="472"/>
      <c r="CQ1" s="472"/>
      <c r="CR1" s="472"/>
      <c r="CS1" s="472"/>
      <c r="CT1" s="472"/>
      <c r="CU1" s="472"/>
      <c r="CV1" s="472"/>
      <c r="CW1" s="472"/>
      <c r="CX1" s="472"/>
      <c r="CY1" s="472"/>
      <c r="CZ1" s="472"/>
      <c r="DA1" s="472"/>
    </row>
    <row r="3" spans="1:105" s="3" customFormat="1" ht="28.5" customHeight="1">
      <c r="A3" s="473" t="s">
        <v>162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U3" s="473"/>
      <c r="AV3" s="473"/>
      <c r="AW3" s="473"/>
      <c r="AX3" s="473"/>
      <c r="AY3" s="473"/>
      <c r="AZ3" s="473"/>
      <c r="BA3" s="473"/>
      <c r="BB3" s="473"/>
      <c r="BC3" s="473"/>
      <c r="BD3" s="473"/>
      <c r="BE3" s="473"/>
      <c r="BF3" s="473"/>
      <c r="BG3" s="473"/>
      <c r="BH3" s="473"/>
      <c r="BI3" s="473"/>
      <c r="BJ3" s="473"/>
      <c r="BK3" s="473"/>
      <c r="BL3" s="473"/>
      <c r="BM3" s="473"/>
      <c r="BN3" s="473"/>
      <c r="BO3" s="473"/>
      <c r="BP3" s="473"/>
      <c r="BQ3" s="473"/>
      <c r="BR3" s="473"/>
      <c r="BS3" s="473"/>
      <c r="BT3" s="473"/>
      <c r="BU3" s="473"/>
      <c r="BV3" s="473"/>
      <c r="BW3" s="473"/>
      <c r="BX3" s="473"/>
      <c r="BY3" s="473"/>
      <c r="BZ3" s="473"/>
      <c r="CA3" s="473"/>
      <c r="CB3" s="473"/>
      <c r="CC3" s="473"/>
      <c r="CD3" s="473"/>
      <c r="CE3" s="473"/>
      <c r="CF3" s="473"/>
      <c r="CG3" s="473"/>
      <c r="CH3" s="473"/>
      <c r="CI3" s="473"/>
      <c r="CJ3" s="473"/>
      <c r="CK3" s="473"/>
      <c r="CL3" s="473"/>
      <c r="CM3" s="473"/>
      <c r="CN3" s="473"/>
      <c r="CO3" s="473"/>
      <c r="CP3" s="473"/>
      <c r="CQ3" s="473"/>
      <c r="CR3" s="473"/>
      <c r="CS3" s="473"/>
      <c r="CT3" s="473"/>
      <c r="CU3" s="473"/>
      <c r="CV3" s="473"/>
      <c r="CW3" s="473"/>
      <c r="CX3" s="473"/>
      <c r="CY3" s="473"/>
      <c r="CZ3" s="473"/>
      <c r="DA3" s="473"/>
    </row>
    <row r="4" spans="21:105" ht="12.75">
      <c r="U4" s="137" t="s">
        <v>163</v>
      </c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37" t="s">
        <v>329</v>
      </c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38"/>
      <c r="BZ4" s="474" t="s">
        <v>249</v>
      </c>
      <c r="CA4" s="475"/>
      <c r="CB4" s="475"/>
      <c r="CC4" s="475"/>
      <c r="CD4" s="475"/>
      <c r="CE4" s="475"/>
      <c r="CF4" s="475"/>
      <c r="CG4" s="475"/>
      <c r="CH4" s="475"/>
      <c r="CI4" s="475"/>
      <c r="CJ4" s="475"/>
      <c r="CK4" s="475"/>
      <c r="CL4" s="475"/>
      <c r="CM4" s="475"/>
      <c r="CN4" s="475"/>
      <c r="CO4" s="475"/>
      <c r="CP4" s="475"/>
      <c r="CQ4" s="475"/>
      <c r="CR4" s="475"/>
      <c r="CS4" s="475"/>
      <c r="CT4" s="475"/>
      <c r="CU4" s="475"/>
      <c r="CV4" s="475"/>
      <c r="CW4" s="475"/>
      <c r="CX4" s="475"/>
      <c r="CY4" s="475"/>
      <c r="CZ4" s="475"/>
      <c r="DA4" s="475"/>
    </row>
    <row r="5" spans="77:105" ht="24.75" customHeight="1">
      <c r="BY5" s="139"/>
      <c r="BZ5" s="476" t="s">
        <v>352</v>
      </c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</row>
    <row r="6" spans="77:105" ht="24" customHeight="1">
      <c r="BY6" s="140"/>
      <c r="BZ6" s="478" t="s">
        <v>353</v>
      </c>
      <c r="CA6" s="478"/>
      <c r="CB6" s="478"/>
      <c r="CC6" s="478"/>
      <c r="CD6" s="478"/>
      <c r="CE6" s="478"/>
      <c r="CF6" s="478"/>
      <c r="CG6" s="478"/>
      <c r="CH6" s="478"/>
      <c r="CI6" s="478"/>
      <c r="CJ6" s="478"/>
      <c r="CK6" s="478"/>
      <c r="CL6" s="478"/>
      <c r="CM6" s="478"/>
      <c r="CN6" s="478"/>
      <c r="CO6" s="478"/>
      <c r="CP6" s="478"/>
      <c r="CQ6" s="478"/>
      <c r="CR6" s="478"/>
      <c r="CS6" s="478"/>
      <c r="CT6" s="478"/>
      <c r="CU6" s="478"/>
      <c r="CV6" s="478"/>
      <c r="CW6" s="478"/>
      <c r="CX6" s="478"/>
      <c r="CY6" s="478"/>
      <c r="CZ6" s="478"/>
      <c r="DA6" s="478"/>
    </row>
    <row r="7" spans="78:105" s="1" customFormat="1" ht="11.25">
      <c r="BZ7" s="479" t="s">
        <v>356</v>
      </c>
      <c r="CA7" s="479"/>
      <c r="CB7" s="479"/>
      <c r="CC7" s="479"/>
      <c r="CD7" s="479"/>
      <c r="CE7" s="479"/>
      <c r="CF7" s="479"/>
      <c r="CG7" s="479"/>
      <c r="CH7" s="479"/>
      <c r="CI7" s="479"/>
      <c r="CJ7" s="479"/>
      <c r="CK7" s="479"/>
      <c r="CL7" s="479"/>
      <c r="CM7" s="479"/>
      <c r="CN7" s="479"/>
      <c r="CO7" s="479"/>
      <c r="CP7" s="479"/>
      <c r="CQ7" s="479"/>
      <c r="CR7" s="479"/>
      <c r="CS7" s="479"/>
      <c r="CT7" s="479"/>
      <c r="CU7" s="479"/>
      <c r="CV7" s="479"/>
      <c r="CW7" s="479"/>
      <c r="CX7" s="479"/>
      <c r="CY7" s="479"/>
      <c r="CZ7" s="479"/>
      <c r="DA7" s="479"/>
    </row>
    <row r="8" spans="77:105" ht="12.75">
      <c r="BY8" s="467" t="s">
        <v>164</v>
      </c>
      <c r="BZ8" s="467"/>
      <c r="CA8" s="468"/>
      <c r="CB8" s="468"/>
      <c r="CC8" s="468"/>
      <c r="CD8" s="469" t="s">
        <v>164</v>
      </c>
      <c r="CE8" s="469"/>
      <c r="CF8" s="468"/>
      <c r="CG8" s="468"/>
      <c r="CH8" s="468"/>
      <c r="CI8" s="468"/>
      <c r="CJ8" s="468"/>
      <c r="CK8" s="468"/>
      <c r="CL8" s="468"/>
      <c r="CM8" s="468"/>
      <c r="CN8" s="468"/>
      <c r="CO8" s="468"/>
      <c r="CP8" s="468"/>
      <c r="CQ8" s="470">
        <v>20</v>
      </c>
      <c r="CR8" s="470"/>
      <c r="CS8" s="470"/>
      <c r="CT8" s="471" t="s">
        <v>330</v>
      </c>
      <c r="CU8" s="471"/>
      <c r="CV8" s="471"/>
      <c r="CW8" s="139"/>
      <c r="CX8" s="142" t="s">
        <v>165</v>
      </c>
      <c r="CY8" s="139"/>
      <c r="CZ8" s="139"/>
      <c r="DA8" s="142"/>
    </row>
    <row r="9" spans="77:105" ht="12.75"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41" t="s">
        <v>166</v>
      </c>
    </row>
    <row r="11" ht="13.5" thickBot="1">
      <c r="DA11" s="143" t="s">
        <v>167</v>
      </c>
    </row>
    <row r="12" spans="1:105" ht="12.75">
      <c r="A12" s="455" t="s">
        <v>67</v>
      </c>
      <c r="B12" s="456"/>
      <c r="C12" s="456"/>
      <c r="D12" s="456"/>
      <c r="E12" s="456"/>
      <c r="F12" s="456"/>
      <c r="G12" s="457"/>
      <c r="H12" s="461" t="s">
        <v>168</v>
      </c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456"/>
      <c r="AC12" s="456"/>
      <c r="AD12" s="456"/>
      <c r="AE12" s="456"/>
      <c r="AF12" s="456"/>
      <c r="AG12" s="456"/>
      <c r="AH12" s="456"/>
      <c r="AI12" s="456"/>
      <c r="AJ12" s="456"/>
      <c r="AK12" s="456"/>
      <c r="AL12" s="456"/>
      <c r="AM12" s="456"/>
      <c r="AN12" s="456"/>
      <c r="AO12" s="456"/>
      <c r="AP12" s="456"/>
      <c r="AQ12" s="456"/>
      <c r="AR12" s="456"/>
      <c r="AS12" s="456"/>
      <c r="AT12" s="456"/>
      <c r="AU12" s="456"/>
      <c r="AV12" s="456"/>
      <c r="AW12" s="456"/>
      <c r="AX12" s="456"/>
      <c r="AY12" s="456"/>
      <c r="AZ12" s="456"/>
      <c r="BA12" s="456"/>
      <c r="BB12" s="456"/>
      <c r="BC12" s="456"/>
      <c r="BD12" s="456"/>
      <c r="BE12" s="456"/>
      <c r="BF12" s="456"/>
      <c r="BG12" s="456"/>
      <c r="BH12" s="456"/>
      <c r="BI12" s="456"/>
      <c r="BJ12" s="456"/>
      <c r="BK12" s="457"/>
      <c r="BL12" s="393">
        <v>2017</v>
      </c>
      <c r="BM12" s="394"/>
      <c r="BN12" s="394"/>
      <c r="BO12" s="394"/>
      <c r="BP12" s="394"/>
      <c r="BQ12" s="394"/>
      <c r="BR12" s="394"/>
      <c r="BS12" s="394"/>
      <c r="BT12" s="394"/>
      <c r="BU12" s="394"/>
      <c r="BV12" s="394"/>
      <c r="BW12" s="394"/>
      <c r="BX12" s="394"/>
      <c r="BY12" s="395"/>
      <c r="BZ12" s="393">
        <v>2018</v>
      </c>
      <c r="CA12" s="394"/>
      <c r="CB12" s="394"/>
      <c r="CC12" s="394"/>
      <c r="CD12" s="394"/>
      <c r="CE12" s="394"/>
      <c r="CF12" s="394"/>
      <c r="CG12" s="394"/>
      <c r="CH12" s="394"/>
      <c r="CI12" s="394"/>
      <c r="CJ12" s="394"/>
      <c r="CK12" s="394"/>
      <c r="CL12" s="394"/>
      <c r="CM12" s="395"/>
      <c r="CN12" s="393">
        <v>2019</v>
      </c>
      <c r="CO12" s="394"/>
      <c r="CP12" s="394"/>
      <c r="CQ12" s="394"/>
      <c r="CR12" s="394"/>
      <c r="CS12" s="394"/>
      <c r="CT12" s="394"/>
      <c r="CU12" s="394"/>
      <c r="CV12" s="394"/>
      <c r="CW12" s="394"/>
      <c r="CX12" s="394"/>
      <c r="CY12" s="394"/>
      <c r="CZ12" s="394"/>
      <c r="DA12" s="396"/>
    </row>
    <row r="13" spans="1:105" ht="12.75">
      <c r="A13" s="458"/>
      <c r="B13" s="459"/>
      <c r="C13" s="459"/>
      <c r="D13" s="459"/>
      <c r="E13" s="459"/>
      <c r="F13" s="459"/>
      <c r="G13" s="460"/>
      <c r="H13" s="462"/>
      <c r="I13" s="459"/>
      <c r="J13" s="459"/>
      <c r="K13" s="459"/>
      <c r="L13" s="459"/>
      <c r="M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  <c r="AC13" s="459"/>
      <c r="AD13" s="459"/>
      <c r="AE13" s="459"/>
      <c r="AF13" s="459"/>
      <c r="AG13" s="459"/>
      <c r="AH13" s="459"/>
      <c r="AI13" s="459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  <c r="AZ13" s="459"/>
      <c r="BA13" s="459"/>
      <c r="BB13" s="459"/>
      <c r="BC13" s="459"/>
      <c r="BD13" s="459"/>
      <c r="BE13" s="459"/>
      <c r="BF13" s="459"/>
      <c r="BG13" s="459"/>
      <c r="BH13" s="459"/>
      <c r="BI13" s="459"/>
      <c r="BJ13" s="459"/>
      <c r="BK13" s="460"/>
      <c r="BL13" s="463" t="s">
        <v>62</v>
      </c>
      <c r="BM13" s="464"/>
      <c r="BN13" s="464"/>
      <c r="BO13" s="464"/>
      <c r="BP13" s="464"/>
      <c r="BQ13" s="464"/>
      <c r="BR13" s="464"/>
      <c r="BS13" s="464"/>
      <c r="BT13" s="464"/>
      <c r="BU13" s="464"/>
      <c r="BV13" s="464"/>
      <c r="BW13" s="464"/>
      <c r="BX13" s="464"/>
      <c r="BY13" s="465"/>
      <c r="BZ13" s="463" t="s">
        <v>62</v>
      </c>
      <c r="CA13" s="464"/>
      <c r="CB13" s="464"/>
      <c r="CC13" s="464"/>
      <c r="CD13" s="464"/>
      <c r="CE13" s="464"/>
      <c r="CF13" s="464"/>
      <c r="CG13" s="464"/>
      <c r="CH13" s="464"/>
      <c r="CI13" s="464"/>
      <c r="CJ13" s="464"/>
      <c r="CK13" s="464"/>
      <c r="CL13" s="464"/>
      <c r="CM13" s="465"/>
      <c r="CN13" s="463" t="s">
        <v>62</v>
      </c>
      <c r="CO13" s="464"/>
      <c r="CP13" s="464"/>
      <c r="CQ13" s="464"/>
      <c r="CR13" s="464"/>
      <c r="CS13" s="464"/>
      <c r="CT13" s="464"/>
      <c r="CU13" s="464"/>
      <c r="CV13" s="464"/>
      <c r="CW13" s="464"/>
      <c r="CX13" s="464"/>
      <c r="CY13" s="464"/>
      <c r="CZ13" s="464"/>
      <c r="DA13" s="466"/>
    </row>
    <row r="14" spans="1:105" ht="13.5" thickBot="1">
      <c r="A14" s="450">
        <v>1</v>
      </c>
      <c r="B14" s="451"/>
      <c r="C14" s="451"/>
      <c r="D14" s="451"/>
      <c r="E14" s="451"/>
      <c r="F14" s="451"/>
      <c r="G14" s="452"/>
      <c r="H14" s="453">
        <v>2</v>
      </c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451"/>
      <c r="U14" s="451"/>
      <c r="V14" s="451"/>
      <c r="W14" s="451"/>
      <c r="X14" s="451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  <c r="BB14" s="451"/>
      <c r="BC14" s="451"/>
      <c r="BD14" s="451"/>
      <c r="BE14" s="451"/>
      <c r="BF14" s="451"/>
      <c r="BG14" s="451"/>
      <c r="BH14" s="451"/>
      <c r="BI14" s="451"/>
      <c r="BJ14" s="451"/>
      <c r="BK14" s="452"/>
      <c r="BL14" s="453">
        <v>3</v>
      </c>
      <c r="BM14" s="451"/>
      <c r="BN14" s="451"/>
      <c r="BO14" s="451"/>
      <c r="BP14" s="451"/>
      <c r="BQ14" s="451"/>
      <c r="BR14" s="451"/>
      <c r="BS14" s="451"/>
      <c r="BT14" s="451"/>
      <c r="BU14" s="451"/>
      <c r="BV14" s="451"/>
      <c r="BW14" s="451"/>
      <c r="BX14" s="451"/>
      <c r="BY14" s="452"/>
      <c r="BZ14" s="453">
        <v>4</v>
      </c>
      <c r="CA14" s="451"/>
      <c r="CB14" s="451"/>
      <c r="CC14" s="451"/>
      <c r="CD14" s="451"/>
      <c r="CE14" s="451"/>
      <c r="CF14" s="451"/>
      <c r="CG14" s="451"/>
      <c r="CH14" s="451"/>
      <c r="CI14" s="451"/>
      <c r="CJ14" s="451"/>
      <c r="CK14" s="451"/>
      <c r="CL14" s="451"/>
      <c r="CM14" s="452"/>
      <c r="CN14" s="453">
        <v>5</v>
      </c>
      <c r="CO14" s="451"/>
      <c r="CP14" s="451"/>
      <c r="CQ14" s="451"/>
      <c r="CR14" s="451"/>
      <c r="CS14" s="451"/>
      <c r="CT14" s="451"/>
      <c r="CU14" s="451"/>
      <c r="CV14" s="451"/>
      <c r="CW14" s="451"/>
      <c r="CX14" s="451"/>
      <c r="CY14" s="451"/>
      <c r="CZ14" s="451"/>
      <c r="DA14" s="454"/>
    </row>
    <row r="15" spans="1:105" s="144" customFormat="1" ht="12.75">
      <c r="A15" s="387" t="s">
        <v>169</v>
      </c>
      <c r="B15" s="388"/>
      <c r="C15" s="388"/>
      <c r="D15" s="388"/>
      <c r="E15" s="388"/>
      <c r="F15" s="388"/>
      <c r="G15" s="389"/>
      <c r="H15" s="390" t="s">
        <v>170</v>
      </c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2"/>
      <c r="BL15" s="424">
        <f>BL17+BL18</f>
        <v>34503.700464</v>
      </c>
      <c r="BM15" s="425"/>
      <c r="BN15" s="425"/>
      <c r="BO15" s="425"/>
      <c r="BP15" s="425"/>
      <c r="BQ15" s="425"/>
      <c r="BR15" s="425"/>
      <c r="BS15" s="425"/>
      <c r="BT15" s="425"/>
      <c r="BU15" s="425"/>
      <c r="BV15" s="425"/>
      <c r="BW15" s="425"/>
      <c r="BX15" s="425"/>
      <c r="BY15" s="426"/>
      <c r="BZ15" s="424">
        <f>BZ17+BZ18</f>
        <v>36193.994</v>
      </c>
      <c r="CA15" s="425"/>
      <c r="CB15" s="425"/>
      <c r="CC15" s="425"/>
      <c r="CD15" s="425"/>
      <c r="CE15" s="425"/>
      <c r="CF15" s="425"/>
      <c r="CG15" s="425"/>
      <c r="CH15" s="425"/>
      <c r="CI15" s="425"/>
      <c r="CJ15" s="425"/>
      <c r="CK15" s="425"/>
      <c r="CL15" s="425"/>
      <c r="CM15" s="426"/>
      <c r="CN15" s="424">
        <f>CN17+CN18</f>
        <v>53110.919574</v>
      </c>
      <c r="CO15" s="425"/>
      <c r="CP15" s="425"/>
      <c r="CQ15" s="425"/>
      <c r="CR15" s="425"/>
      <c r="CS15" s="425"/>
      <c r="CT15" s="425"/>
      <c r="CU15" s="425"/>
      <c r="CV15" s="425"/>
      <c r="CW15" s="425"/>
      <c r="CX15" s="425"/>
      <c r="CY15" s="425"/>
      <c r="CZ15" s="425"/>
      <c r="DA15" s="427"/>
    </row>
    <row r="16" spans="1:105" ht="12.75">
      <c r="A16" s="367"/>
      <c r="B16" s="368"/>
      <c r="C16" s="368"/>
      <c r="D16" s="368"/>
      <c r="E16" s="368"/>
      <c r="F16" s="368"/>
      <c r="G16" s="369"/>
      <c r="H16" s="370" t="s">
        <v>171</v>
      </c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1"/>
      <c r="AY16" s="371"/>
      <c r="AZ16" s="371"/>
      <c r="BA16" s="371"/>
      <c r="BB16" s="371"/>
      <c r="BC16" s="371"/>
      <c r="BD16" s="371"/>
      <c r="BE16" s="371"/>
      <c r="BF16" s="371"/>
      <c r="BG16" s="371"/>
      <c r="BH16" s="371"/>
      <c r="BI16" s="371"/>
      <c r="BJ16" s="371"/>
      <c r="BK16" s="372"/>
      <c r="BL16" s="397"/>
      <c r="BM16" s="431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1"/>
      <c r="BY16" s="432"/>
      <c r="BZ16" s="397"/>
      <c r="CA16" s="431"/>
      <c r="CB16" s="431"/>
      <c r="CC16" s="431"/>
      <c r="CD16" s="431"/>
      <c r="CE16" s="431"/>
      <c r="CF16" s="431"/>
      <c r="CG16" s="431"/>
      <c r="CH16" s="431"/>
      <c r="CI16" s="431"/>
      <c r="CJ16" s="431"/>
      <c r="CK16" s="431"/>
      <c r="CL16" s="431"/>
      <c r="CM16" s="432"/>
      <c r="CN16" s="397"/>
      <c r="CO16" s="431"/>
      <c r="CP16" s="431"/>
      <c r="CQ16" s="431"/>
      <c r="CR16" s="431"/>
      <c r="CS16" s="431"/>
      <c r="CT16" s="431"/>
      <c r="CU16" s="431"/>
      <c r="CV16" s="431"/>
      <c r="CW16" s="431"/>
      <c r="CX16" s="431"/>
      <c r="CY16" s="431"/>
      <c r="CZ16" s="431"/>
      <c r="DA16" s="433"/>
    </row>
    <row r="17" spans="1:105" ht="25.5" customHeight="1">
      <c r="A17" s="367" t="s">
        <v>28</v>
      </c>
      <c r="B17" s="368"/>
      <c r="C17" s="368"/>
      <c r="D17" s="368"/>
      <c r="E17" s="368"/>
      <c r="F17" s="368"/>
      <c r="G17" s="369"/>
      <c r="H17" s="437" t="s">
        <v>172</v>
      </c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9"/>
      <c r="BL17" s="397">
        <f>BL19+11918-4861</f>
        <v>34503.700464</v>
      </c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2"/>
      <c r="BZ17" s="397">
        <f>BZ19+5688</f>
        <v>36193.994</v>
      </c>
      <c r="CA17" s="431"/>
      <c r="CB17" s="431"/>
      <c r="CC17" s="431"/>
      <c r="CD17" s="431"/>
      <c r="CE17" s="431"/>
      <c r="CF17" s="431"/>
      <c r="CG17" s="431"/>
      <c r="CH17" s="431"/>
      <c r="CI17" s="431"/>
      <c r="CJ17" s="431"/>
      <c r="CK17" s="431"/>
      <c r="CL17" s="431"/>
      <c r="CM17" s="432"/>
      <c r="CN17" s="397">
        <f>CN19+20439</f>
        <v>53110.919574</v>
      </c>
      <c r="CO17" s="431"/>
      <c r="CP17" s="431"/>
      <c r="CQ17" s="431"/>
      <c r="CR17" s="431"/>
      <c r="CS17" s="431"/>
      <c r="CT17" s="431"/>
      <c r="CU17" s="431"/>
      <c r="CV17" s="431"/>
      <c r="CW17" s="431"/>
      <c r="CX17" s="431"/>
      <c r="CY17" s="431"/>
      <c r="CZ17" s="431"/>
      <c r="DA17" s="433"/>
    </row>
    <row r="18" spans="1:105" ht="13.5" thickBot="1">
      <c r="A18" s="377" t="s">
        <v>29</v>
      </c>
      <c r="B18" s="378"/>
      <c r="C18" s="378"/>
      <c r="D18" s="378"/>
      <c r="E18" s="378"/>
      <c r="F18" s="378"/>
      <c r="G18" s="379"/>
      <c r="H18" s="380" t="s">
        <v>173</v>
      </c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1"/>
      <c r="AO18" s="381"/>
      <c r="AP18" s="381"/>
      <c r="AQ18" s="381"/>
      <c r="AR18" s="381"/>
      <c r="AS18" s="381"/>
      <c r="AT18" s="381"/>
      <c r="AU18" s="381"/>
      <c r="AV18" s="381"/>
      <c r="AW18" s="381"/>
      <c r="AX18" s="381"/>
      <c r="AY18" s="381"/>
      <c r="AZ18" s="381"/>
      <c r="BA18" s="381"/>
      <c r="BB18" s="381"/>
      <c r="BC18" s="381"/>
      <c r="BD18" s="381"/>
      <c r="BE18" s="381"/>
      <c r="BF18" s="381"/>
      <c r="BG18" s="381"/>
      <c r="BH18" s="381"/>
      <c r="BI18" s="381"/>
      <c r="BJ18" s="381"/>
      <c r="BK18" s="382"/>
      <c r="BL18" s="383">
        <v>0</v>
      </c>
      <c r="BM18" s="384"/>
      <c r="BN18" s="384"/>
      <c r="BO18" s="384"/>
      <c r="BP18" s="384"/>
      <c r="BQ18" s="384"/>
      <c r="BR18" s="384"/>
      <c r="BS18" s="384"/>
      <c r="BT18" s="384"/>
      <c r="BU18" s="384"/>
      <c r="BV18" s="384"/>
      <c r="BW18" s="384"/>
      <c r="BX18" s="384"/>
      <c r="BY18" s="385"/>
      <c r="BZ18" s="383"/>
      <c r="CA18" s="384"/>
      <c r="CB18" s="384"/>
      <c r="CC18" s="384"/>
      <c r="CD18" s="384"/>
      <c r="CE18" s="384"/>
      <c r="CF18" s="384"/>
      <c r="CG18" s="384"/>
      <c r="CH18" s="384"/>
      <c r="CI18" s="384"/>
      <c r="CJ18" s="384"/>
      <c r="CK18" s="384"/>
      <c r="CL18" s="384"/>
      <c r="CM18" s="385"/>
      <c r="CN18" s="383"/>
      <c r="CO18" s="384"/>
      <c r="CP18" s="384"/>
      <c r="CQ18" s="384"/>
      <c r="CR18" s="384"/>
      <c r="CS18" s="384"/>
      <c r="CT18" s="384"/>
      <c r="CU18" s="384"/>
      <c r="CV18" s="384"/>
      <c r="CW18" s="384"/>
      <c r="CX18" s="384"/>
      <c r="CY18" s="384"/>
      <c r="CZ18" s="384"/>
      <c r="DA18" s="386"/>
    </row>
    <row r="19" spans="1:105" ht="12.75">
      <c r="A19" s="387" t="s">
        <v>174</v>
      </c>
      <c r="B19" s="388"/>
      <c r="C19" s="388"/>
      <c r="D19" s="388"/>
      <c r="E19" s="388"/>
      <c r="F19" s="388"/>
      <c r="G19" s="389"/>
      <c r="H19" s="390" t="s">
        <v>175</v>
      </c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  <c r="AS19" s="391"/>
      <c r="AT19" s="391"/>
      <c r="AU19" s="391"/>
      <c r="AV19" s="391"/>
      <c r="AW19" s="391"/>
      <c r="AX19" s="391"/>
      <c r="AY19" s="391"/>
      <c r="AZ19" s="391"/>
      <c r="BA19" s="391"/>
      <c r="BB19" s="391"/>
      <c r="BC19" s="391"/>
      <c r="BD19" s="391"/>
      <c r="BE19" s="391"/>
      <c r="BF19" s="391"/>
      <c r="BG19" s="391"/>
      <c r="BH19" s="391"/>
      <c r="BI19" s="391"/>
      <c r="BJ19" s="391"/>
      <c r="BK19" s="392"/>
      <c r="BL19" s="424">
        <f>BL20+BL25+BL26+BL27+BL28</f>
        <v>27446.700464</v>
      </c>
      <c r="BM19" s="425"/>
      <c r="BN19" s="425"/>
      <c r="BO19" s="425"/>
      <c r="BP19" s="425"/>
      <c r="BQ19" s="425"/>
      <c r="BR19" s="425"/>
      <c r="BS19" s="425"/>
      <c r="BT19" s="425"/>
      <c r="BU19" s="425"/>
      <c r="BV19" s="425"/>
      <c r="BW19" s="425"/>
      <c r="BX19" s="425"/>
      <c r="BY19" s="426"/>
      <c r="BZ19" s="424">
        <f>BZ20+BZ25+BZ26+BZ27+BZ28</f>
        <v>30505.994</v>
      </c>
      <c r="CA19" s="425"/>
      <c r="CB19" s="425"/>
      <c r="CC19" s="425"/>
      <c r="CD19" s="425"/>
      <c r="CE19" s="425"/>
      <c r="CF19" s="425"/>
      <c r="CG19" s="425"/>
      <c r="CH19" s="425"/>
      <c r="CI19" s="425"/>
      <c r="CJ19" s="425"/>
      <c r="CK19" s="425"/>
      <c r="CL19" s="425"/>
      <c r="CM19" s="426"/>
      <c r="CN19" s="424">
        <f>BZ19*107.1%</f>
        <v>32671.919573999996</v>
      </c>
      <c r="CO19" s="425"/>
      <c r="CP19" s="425"/>
      <c r="CQ19" s="425"/>
      <c r="CR19" s="425"/>
      <c r="CS19" s="425"/>
      <c r="CT19" s="425"/>
      <c r="CU19" s="425"/>
      <c r="CV19" s="425"/>
      <c r="CW19" s="425"/>
      <c r="CX19" s="425"/>
      <c r="CY19" s="425"/>
      <c r="CZ19" s="425"/>
      <c r="DA19" s="427"/>
    </row>
    <row r="20" spans="1:105" ht="12.75">
      <c r="A20" s="440" t="s">
        <v>8</v>
      </c>
      <c r="B20" s="441"/>
      <c r="C20" s="441"/>
      <c r="D20" s="441"/>
      <c r="E20" s="441"/>
      <c r="F20" s="441"/>
      <c r="G20" s="442"/>
      <c r="H20" s="443" t="s">
        <v>176</v>
      </c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444"/>
      <c r="BI20" s="444"/>
      <c r="BJ20" s="444"/>
      <c r="BK20" s="445"/>
      <c r="BL20" s="446">
        <f>BL22+BL23+BL24</f>
        <v>279</v>
      </c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7"/>
      <c r="BY20" s="448"/>
      <c r="BZ20" s="446">
        <f>BZ22+BZ23+BZ24</f>
        <v>550</v>
      </c>
      <c r="CA20" s="447"/>
      <c r="CB20" s="447"/>
      <c r="CC20" s="447"/>
      <c r="CD20" s="447"/>
      <c r="CE20" s="447"/>
      <c r="CF20" s="447"/>
      <c r="CG20" s="447"/>
      <c r="CH20" s="447"/>
      <c r="CI20" s="447"/>
      <c r="CJ20" s="447"/>
      <c r="CK20" s="447"/>
      <c r="CL20" s="447"/>
      <c r="CM20" s="448"/>
      <c r="CN20" s="446">
        <f>CN22+CN23+CN24</f>
        <v>589.05</v>
      </c>
      <c r="CO20" s="447"/>
      <c r="CP20" s="447"/>
      <c r="CQ20" s="447"/>
      <c r="CR20" s="447"/>
      <c r="CS20" s="447"/>
      <c r="CT20" s="447"/>
      <c r="CU20" s="447"/>
      <c r="CV20" s="447"/>
      <c r="CW20" s="447"/>
      <c r="CX20" s="447"/>
      <c r="CY20" s="447"/>
      <c r="CZ20" s="447"/>
      <c r="DA20" s="449"/>
    </row>
    <row r="21" spans="1:105" ht="12.75">
      <c r="A21" s="367"/>
      <c r="B21" s="368"/>
      <c r="C21" s="368"/>
      <c r="D21" s="368"/>
      <c r="E21" s="368"/>
      <c r="F21" s="368"/>
      <c r="G21" s="369"/>
      <c r="H21" s="370" t="s">
        <v>171</v>
      </c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371"/>
      <c r="AB21" s="371"/>
      <c r="AC21" s="371"/>
      <c r="AD21" s="371"/>
      <c r="AE21" s="371"/>
      <c r="AF21" s="371"/>
      <c r="AG21" s="371"/>
      <c r="AH21" s="371"/>
      <c r="AI21" s="371"/>
      <c r="AJ21" s="371"/>
      <c r="AK21" s="371"/>
      <c r="AL21" s="371"/>
      <c r="AM21" s="371"/>
      <c r="AN21" s="371"/>
      <c r="AO21" s="371"/>
      <c r="AP21" s="371"/>
      <c r="AQ21" s="371"/>
      <c r="AR21" s="371"/>
      <c r="AS21" s="371"/>
      <c r="AT21" s="371"/>
      <c r="AU21" s="371"/>
      <c r="AV21" s="371"/>
      <c r="AW21" s="371"/>
      <c r="AX21" s="371"/>
      <c r="AY21" s="371"/>
      <c r="AZ21" s="371"/>
      <c r="BA21" s="371"/>
      <c r="BB21" s="371"/>
      <c r="BC21" s="371"/>
      <c r="BD21" s="371"/>
      <c r="BE21" s="371"/>
      <c r="BF21" s="371"/>
      <c r="BG21" s="371"/>
      <c r="BH21" s="371"/>
      <c r="BI21" s="371"/>
      <c r="BJ21" s="371"/>
      <c r="BK21" s="372"/>
      <c r="BL21" s="397"/>
      <c r="BM21" s="431"/>
      <c r="BN21" s="431"/>
      <c r="BO21" s="431"/>
      <c r="BP21" s="431"/>
      <c r="BQ21" s="431"/>
      <c r="BR21" s="431"/>
      <c r="BS21" s="431"/>
      <c r="BT21" s="431"/>
      <c r="BU21" s="431"/>
      <c r="BV21" s="431"/>
      <c r="BW21" s="431"/>
      <c r="BX21" s="431"/>
      <c r="BY21" s="432"/>
      <c r="BZ21" s="397"/>
      <c r="CA21" s="431"/>
      <c r="CB21" s="431"/>
      <c r="CC21" s="431"/>
      <c r="CD21" s="431"/>
      <c r="CE21" s="431"/>
      <c r="CF21" s="431"/>
      <c r="CG21" s="431"/>
      <c r="CH21" s="431"/>
      <c r="CI21" s="431"/>
      <c r="CJ21" s="431"/>
      <c r="CK21" s="431"/>
      <c r="CL21" s="431"/>
      <c r="CM21" s="432"/>
      <c r="CN21" s="397"/>
      <c r="CO21" s="431"/>
      <c r="CP21" s="431"/>
      <c r="CQ21" s="431"/>
      <c r="CR21" s="431"/>
      <c r="CS21" s="431"/>
      <c r="CT21" s="431"/>
      <c r="CU21" s="431"/>
      <c r="CV21" s="431"/>
      <c r="CW21" s="431"/>
      <c r="CX21" s="431"/>
      <c r="CY21" s="431"/>
      <c r="CZ21" s="431"/>
      <c r="DA21" s="433"/>
    </row>
    <row r="22" spans="1:105" ht="12.75">
      <c r="A22" s="367" t="s">
        <v>28</v>
      </c>
      <c r="B22" s="368"/>
      <c r="C22" s="368"/>
      <c r="D22" s="368"/>
      <c r="E22" s="368"/>
      <c r="F22" s="368"/>
      <c r="G22" s="369"/>
      <c r="H22" s="370" t="s">
        <v>177</v>
      </c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371"/>
      <c r="AW22" s="371"/>
      <c r="AX22" s="371"/>
      <c r="AY22" s="371"/>
      <c r="AZ22" s="371"/>
      <c r="BA22" s="371"/>
      <c r="BB22" s="371"/>
      <c r="BC22" s="371"/>
      <c r="BD22" s="371"/>
      <c r="BE22" s="371"/>
      <c r="BF22" s="371"/>
      <c r="BG22" s="371"/>
      <c r="BH22" s="371"/>
      <c r="BI22" s="371"/>
      <c r="BJ22" s="371"/>
      <c r="BK22" s="372"/>
      <c r="BL22" s="397">
        <v>250</v>
      </c>
      <c r="BM22" s="431"/>
      <c r="BN22" s="431"/>
      <c r="BO22" s="431"/>
      <c r="BP22" s="431"/>
      <c r="BQ22" s="431"/>
      <c r="BR22" s="431"/>
      <c r="BS22" s="431"/>
      <c r="BT22" s="431"/>
      <c r="BU22" s="431"/>
      <c r="BV22" s="431"/>
      <c r="BW22" s="431"/>
      <c r="BX22" s="431"/>
      <c r="BY22" s="432"/>
      <c r="BZ22" s="397">
        <v>500</v>
      </c>
      <c r="CA22" s="431"/>
      <c r="CB22" s="431"/>
      <c r="CC22" s="431"/>
      <c r="CD22" s="431"/>
      <c r="CE22" s="431"/>
      <c r="CF22" s="431"/>
      <c r="CG22" s="431"/>
      <c r="CH22" s="431"/>
      <c r="CI22" s="431"/>
      <c r="CJ22" s="431"/>
      <c r="CK22" s="431"/>
      <c r="CL22" s="431"/>
      <c r="CM22" s="432"/>
      <c r="CN22" s="397">
        <f aca="true" t="shared" si="0" ref="CN22:CN28">BZ22*107.1%</f>
        <v>535.5</v>
      </c>
      <c r="CO22" s="431"/>
      <c r="CP22" s="431"/>
      <c r="CQ22" s="431"/>
      <c r="CR22" s="431"/>
      <c r="CS22" s="431"/>
      <c r="CT22" s="431"/>
      <c r="CU22" s="431"/>
      <c r="CV22" s="431"/>
      <c r="CW22" s="431"/>
      <c r="CX22" s="431"/>
      <c r="CY22" s="431"/>
      <c r="CZ22" s="431"/>
      <c r="DA22" s="433"/>
    </row>
    <row r="23" spans="1:105" ht="12.75">
      <c r="A23" s="367" t="s">
        <v>29</v>
      </c>
      <c r="B23" s="368"/>
      <c r="C23" s="368"/>
      <c r="D23" s="368"/>
      <c r="E23" s="368"/>
      <c r="F23" s="368"/>
      <c r="G23" s="369"/>
      <c r="H23" s="370" t="s">
        <v>178</v>
      </c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371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  <c r="BJ23" s="371"/>
      <c r="BK23" s="372"/>
      <c r="BL23" s="397"/>
      <c r="BM23" s="431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1"/>
      <c r="BY23" s="432"/>
      <c r="BZ23" s="397">
        <f>BL23*1.074</f>
        <v>0</v>
      </c>
      <c r="CA23" s="431"/>
      <c r="CB23" s="431"/>
      <c r="CC23" s="431"/>
      <c r="CD23" s="431"/>
      <c r="CE23" s="431"/>
      <c r="CF23" s="431"/>
      <c r="CG23" s="431"/>
      <c r="CH23" s="431"/>
      <c r="CI23" s="431"/>
      <c r="CJ23" s="431"/>
      <c r="CK23" s="431"/>
      <c r="CL23" s="431"/>
      <c r="CM23" s="432"/>
      <c r="CN23" s="397">
        <f t="shared" si="0"/>
        <v>0</v>
      </c>
      <c r="CO23" s="431"/>
      <c r="CP23" s="431"/>
      <c r="CQ23" s="431"/>
      <c r="CR23" s="431"/>
      <c r="CS23" s="431"/>
      <c r="CT23" s="431"/>
      <c r="CU23" s="431"/>
      <c r="CV23" s="431"/>
      <c r="CW23" s="431"/>
      <c r="CX23" s="431"/>
      <c r="CY23" s="431"/>
      <c r="CZ23" s="431"/>
      <c r="DA23" s="433"/>
    </row>
    <row r="24" spans="1:105" ht="12.75">
      <c r="A24" s="367" t="s">
        <v>30</v>
      </c>
      <c r="B24" s="368"/>
      <c r="C24" s="368"/>
      <c r="D24" s="368"/>
      <c r="E24" s="368"/>
      <c r="F24" s="368"/>
      <c r="G24" s="369"/>
      <c r="H24" s="370" t="s">
        <v>179</v>
      </c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371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1"/>
      <c r="BH24" s="371"/>
      <c r="BI24" s="371"/>
      <c r="BJ24" s="371"/>
      <c r="BK24" s="372"/>
      <c r="BL24" s="397">
        <v>29</v>
      </c>
      <c r="BM24" s="431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1"/>
      <c r="BY24" s="432"/>
      <c r="BZ24" s="397">
        <v>50</v>
      </c>
      <c r="CA24" s="431"/>
      <c r="CB24" s="431"/>
      <c r="CC24" s="431"/>
      <c r="CD24" s="431"/>
      <c r="CE24" s="431"/>
      <c r="CF24" s="431"/>
      <c r="CG24" s="431"/>
      <c r="CH24" s="431"/>
      <c r="CI24" s="431"/>
      <c r="CJ24" s="431"/>
      <c r="CK24" s="431"/>
      <c r="CL24" s="431"/>
      <c r="CM24" s="432"/>
      <c r="CN24" s="397">
        <f t="shared" si="0"/>
        <v>53.55</v>
      </c>
      <c r="CO24" s="431"/>
      <c r="CP24" s="431"/>
      <c r="CQ24" s="431"/>
      <c r="CR24" s="431"/>
      <c r="CS24" s="431"/>
      <c r="CT24" s="431"/>
      <c r="CU24" s="431"/>
      <c r="CV24" s="431"/>
      <c r="CW24" s="431"/>
      <c r="CX24" s="431"/>
      <c r="CY24" s="431"/>
      <c r="CZ24" s="431"/>
      <c r="DA24" s="433"/>
    </row>
    <row r="25" spans="1:105" ht="12.75">
      <c r="A25" s="440" t="s">
        <v>12</v>
      </c>
      <c r="B25" s="441"/>
      <c r="C25" s="441"/>
      <c r="D25" s="441"/>
      <c r="E25" s="441"/>
      <c r="F25" s="441"/>
      <c r="G25" s="442"/>
      <c r="H25" s="443" t="s">
        <v>180</v>
      </c>
      <c r="I25" s="444"/>
      <c r="J25" s="444"/>
      <c r="K25" s="444"/>
      <c r="L25" s="444"/>
      <c r="M25" s="444"/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N25" s="444"/>
      <c r="AO25" s="444"/>
      <c r="AP25" s="444"/>
      <c r="AQ25" s="444"/>
      <c r="AR25" s="444"/>
      <c r="AS25" s="444"/>
      <c r="AT25" s="444"/>
      <c r="AU25" s="444"/>
      <c r="AV25" s="444"/>
      <c r="AW25" s="444"/>
      <c r="AX25" s="444"/>
      <c r="AY25" s="444"/>
      <c r="AZ25" s="444"/>
      <c r="BA25" s="444"/>
      <c r="BB25" s="444"/>
      <c r="BC25" s="444"/>
      <c r="BD25" s="444"/>
      <c r="BE25" s="444"/>
      <c r="BF25" s="444"/>
      <c r="BG25" s="444"/>
      <c r="BH25" s="444"/>
      <c r="BI25" s="444"/>
      <c r="BJ25" s="444"/>
      <c r="BK25" s="445"/>
      <c r="BL25" s="446">
        <f>5832*1.074*1.323</f>
        <v>8286.700464</v>
      </c>
      <c r="BM25" s="447"/>
      <c r="BN25" s="447"/>
      <c r="BO25" s="447"/>
      <c r="BP25" s="447"/>
      <c r="BQ25" s="447"/>
      <c r="BR25" s="447"/>
      <c r="BS25" s="447"/>
      <c r="BT25" s="447"/>
      <c r="BU25" s="447"/>
      <c r="BV25" s="447"/>
      <c r="BW25" s="447"/>
      <c r="BX25" s="447"/>
      <c r="BY25" s="448"/>
      <c r="BZ25" s="446">
        <v>10000</v>
      </c>
      <c r="CA25" s="447"/>
      <c r="CB25" s="447"/>
      <c r="CC25" s="447"/>
      <c r="CD25" s="447"/>
      <c r="CE25" s="447"/>
      <c r="CF25" s="447"/>
      <c r="CG25" s="447"/>
      <c r="CH25" s="447"/>
      <c r="CI25" s="447"/>
      <c r="CJ25" s="447"/>
      <c r="CK25" s="447"/>
      <c r="CL25" s="447"/>
      <c r="CM25" s="448"/>
      <c r="CN25" s="446">
        <f t="shared" si="0"/>
        <v>10710</v>
      </c>
      <c r="CO25" s="447"/>
      <c r="CP25" s="447"/>
      <c r="CQ25" s="447"/>
      <c r="CR25" s="447"/>
      <c r="CS25" s="447"/>
      <c r="CT25" s="447"/>
      <c r="CU25" s="447"/>
      <c r="CV25" s="447"/>
      <c r="CW25" s="447"/>
      <c r="CX25" s="447"/>
      <c r="CY25" s="447"/>
      <c r="CZ25" s="447"/>
      <c r="DA25" s="449"/>
    </row>
    <row r="26" spans="1:105" ht="12.75">
      <c r="A26" s="440" t="s">
        <v>33</v>
      </c>
      <c r="B26" s="441"/>
      <c r="C26" s="441"/>
      <c r="D26" s="441"/>
      <c r="E26" s="441"/>
      <c r="F26" s="441"/>
      <c r="G26" s="442"/>
      <c r="H26" s="443" t="s">
        <v>181</v>
      </c>
      <c r="I26" s="444"/>
      <c r="J26" s="444"/>
      <c r="K26" s="444"/>
      <c r="L26" s="444"/>
      <c r="M26" s="444"/>
      <c r="N26" s="444"/>
      <c r="O26" s="444"/>
      <c r="P26" s="444"/>
      <c r="Q26" s="444"/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444"/>
      <c r="AD26" s="444"/>
      <c r="AE26" s="444"/>
      <c r="AF26" s="444"/>
      <c r="AG26" s="444"/>
      <c r="AH26" s="444"/>
      <c r="AI26" s="444"/>
      <c r="AJ26" s="444"/>
      <c r="AK26" s="444"/>
      <c r="AL26" s="444"/>
      <c r="AM26" s="444"/>
      <c r="AN26" s="444"/>
      <c r="AO26" s="444"/>
      <c r="AP26" s="444"/>
      <c r="AQ26" s="444"/>
      <c r="AR26" s="444"/>
      <c r="AS26" s="444"/>
      <c r="AT26" s="444"/>
      <c r="AU26" s="444"/>
      <c r="AV26" s="444"/>
      <c r="AW26" s="444"/>
      <c r="AX26" s="444"/>
      <c r="AY26" s="444"/>
      <c r="AZ26" s="444"/>
      <c r="BA26" s="444"/>
      <c r="BB26" s="444"/>
      <c r="BC26" s="444"/>
      <c r="BD26" s="444"/>
      <c r="BE26" s="444"/>
      <c r="BF26" s="444"/>
      <c r="BG26" s="444"/>
      <c r="BH26" s="444"/>
      <c r="BI26" s="444"/>
      <c r="BJ26" s="444"/>
      <c r="BK26" s="445"/>
      <c r="BL26" s="446">
        <v>300</v>
      </c>
      <c r="BM26" s="447"/>
      <c r="BN26" s="447"/>
      <c r="BO26" s="447"/>
      <c r="BP26" s="447"/>
      <c r="BQ26" s="447"/>
      <c r="BR26" s="447"/>
      <c r="BS26" s="447"/>
      <c r="BT26" s="447"/>
      <c r="BU26" s="447"/>
      <c r="BV26" s="447"/>
      <c r="BW26" s="447"/>
      <c r="BX26" s="447"/>
      <c r="BY26" s="448"/>
      <c r="BZ26" s="446">
        <v>1000</v>
      </c>
      <c r="CA26" s="447"/>
      <c r="CB26" s="447"/>
      <c r="CC26" s="447"/>
      <c r="CD26" s="447"/>
      <c r="CE26" s="447"/>
      <c r="CF26" s="447"/>
      <c r="CG26" s="447"/>
      <c r="CH26" s="447"/>
      <c r="CI26" s="447"/>
      <c r="CJ26" s="447"/>
      <c r="CK26" s="447"/>
      <c r="CL26" s="447"/>
      <c r="CM26" s="448"/>
      <c r="CN26" s="446">
        <f t="shared" si="0"/>
        <v>1071</v>
      </c>
      <c r="CO26" s="447"/>
      <c r="CP26" s="447"/>
      <c r="CQ26" s="447"/>
      <c r="CR26" s="447"/>
      <c r="CS26" s="447"/>
      <c r="CT26" s="447"/>
      <c r="CU26" s="447"/>
      <c r="CV26" s="447"/>
      <c r="CW26" s="447"/>
      <c r="CX26" s="447"/>
      <c r="CY26" s="447"/>
      <c r="CZ26" s="447"/>
      <c r="DA26" s="449"/>
    </row>
    <row r="27" spans="1:105" ht="12.75">
      <c r="A27" s="440" t="s">
        <v>119</v>
      </c>
      <c r="B27" s="441"/>
      <c r="C27" s="441"/>
      <c r="D27" s="441"/>
      <c r="E27" s="441"/>
      <c r="F27" s="441"/>
      <c r="G27" s="442"/>
      <c r="H27" s="443" t="s">
        <v>182</v>
      </c>
      <c r="I27" s="444"/>
      <c r="J27" s="444"/>
      <c r="K27" s="444"/>
      <c r="L27" s="444"/>
      <c r="M27" s="444"/>
      <c r="N27" s="444"/>
      <c r="O27" s="444"/>
      <c r="P27" s="444"/>
      <c r="Q27" s="444"/>
      <c r="R27" s="444"/>
      <c r="S27" s="444"/>
      <c r="T27" s="444"/>
      <c r="U27" s="444"/>
      <c r="V27" s="444"/>
      <c r="W27" s="444"/>
      <c r="X27" s="444"/>
      <c r="Y27" s="444"/>
      <c r="Z27" s="444"/>
      <c r="AA27" s="444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444"/>
      <c r="BI27" s="444"/>
      <c r="BJ27" s="444"/>
      <c r="BK27" s="445"/>
      <c r="BL27" s="446">
        <v>150</v>
      </c>
      <c r="BM27" s="447"/>
      <c r="BN27" s="447"/>
      <c r="BO27" s="447"/>
      <c r="BP27" s="447"/>
      <c r="BQ27" s="447"/>
      <c r="BR27" s="447"/>
      <c r="BS27" s="447"/>
      <c r="BT27" s="447"/>
      <c r="BU27" s="447"/>
      <c r="BV27" s="447"/>
      <c r="BW27" s="447"/>
      <c r="BX27" s="447"/>
      <c r="BY27" s="448"/>
      <c r="BZ27" s="446">
        <f>BL27*1.074</f>
        <v>161.10000000000002</v>
      </c>
      <c r="CA27" s="447"/>
      <c r="CB27" s="447"/>
      <c r="CC27" s="447"/>
      <c r="CD27" s="447"/>
      <c r="CE27" s="447"/>
      <c r="CF27" s="447"/>
      <c r="CG27" s="447"/>
      <c r="CH27" s="447"/>
      <c r="CI27" s="447"/>
      <c r="CJ27" s="447"/>
      <c r="CK27" s="447"/>
      <c r="CL27" s="447"/>
      <c r="CM27" s="448"/>
      <c r="CN27" s="446">
        <f t="shared" si="0"/>
        <v>172.53810000000001</v>
      </c>
      <c r="CO27" s="447"/>
      <c r="CP27" s="447"/>
      <c r="CQ27" s="447"/>
      <c r="CR27" s="447"/>
      <c r="CS27" s="447"/>
      <c r="CT27" s="447"/>
      <c r="CU27" s="447"/>
      <c r="CV27" s="447"/>
      <c r="CW27" s="447"/>
      <c r="CX27" s="447"/>
      <c r="CY27" s="447"/>
      <c r="CZ27" s="447"/>
      <c r="DA27" s="449"/>
    </row>
    <row r="28" spans="1:105" ht="12.75">
      <c r="A28" s="440" t="s">
        <v>120</v>
      </c>
      <c r="B28" s="441"/>
      <c r="C28" s="441"/>
      <c r="D28" s="441"/>
      <c r="E28" s="441"/>
      <c r="F28" s="441"/>
      <c r="G28" s="442"/>
      <c r="H28" s="443" t="s">
        <v>183</v>
      </c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444"/>
      <c r="AL28" s="444"/>
      <c r="AM28" s="444"/>
      <c r="AN28" s="444"/>
      <c r="AO28" s="444"/>
      <c r="AP28" s="444"/>
      <c r="AQ28" s="444"/>
      <c r="AR28" s="444"/>
      <c r="AS28" s="444"/>
      <c r="AT28" s="444"/>
      <c r="AU28" s="444"/>
      <c r="AV28" s="444"/>
      <c r="AW28" s="444"/>
      <c r="AX28" s="444"/>
      <c r="AY28" s="444"/>
      <c r="AZ28" s="444"/>
      <c r="BA28" s="444"/>
      <c r="BB28" s="444"/>
      <c r="BC28" s="444"/>
      <c r="BD28" s="444"/>
      <c r="BE28" s="444"/>
      <c r="BF28" s="444"/>
      <c r="BG28" s="444"/>
      <c r="BH28" s="444"/>
      <c r="BI28" s="444"/>
      <c r="BJ28" s="444"/>
      <c r="BK28" s="445"/>
      <c r="BL28" s="446">
        <f>BL30+BL32+9293</f>
        <v>18431</v>
      </c>
      <c r="BM28" s="447"/>
      <c r="BN28" s="447"/>
      <c r="BO28" s="447"/>
      <c r="BP28" s="447"/>
      <c r="BQ28" s="447"/>
      <c r="BR28" s="447"/>
      <c r="BS28" s="447"/>
      <c r="BT28" s="447"/>
      <c r="BU28" s="447"/>
      <c r="BV28" s="447"/>
      <c r="BW28" s="447"/>
      <c r="BX28" s="447"/>
      <c r="BY28" s="448"/>
      <c r="BZ28" s="446">
        <f>(BL28*1.074)-1000</f>
        <v>18794.894</v>
      </c>
      <c r="CA28" s="447"/>
      <c r="CB28" s="447"/>
      <c r="CC28" s="447"/>
      <c r="CD28" s="447"/>
      <c r="CE28" s="447"/>
      <c r="CF28" s="447"/>
      <c r="CG28" s="447"/>
      <c r="CH28" s="447"/>
      <c r="CI28" s="447"/>
      <c r="CJ28" s="447"/>
      <c r="CK28" s="447"/>
      <c r="CL28" s="447"/>
      <c r="CM28" s="448"/>
      <c r="CN28" s="446">
        <f t="shared" si="0"/>
        <v>20129.331474</v>
      </c>
      <c r="CO28" s="447"/>
      <c r="CP28" s="447"/>
      <c r="CQ28" s="447"/>
      <c r="CR28" s="447"/>
      <c r="CS28" s="447"/>
      <c r="CT28" s="447"/>
      <c r="CU28" s="447"/>
      <c r="CV28" s="447"/>
      <c r="CW28" s="447"/>
      <c r="CX28" s="447"/>
      <c r="CY28" s="447"/>
      <c r="CZ28" s="447"/>
      <c r="DA28" s="449"/>
    </row>
    <row r="29" spans="1:105" ht="12.75">
      <c r="A29" s="367"/>
      <c r="B29" s="368"/>
      <c r="C29" s="368"/>
      <c r="D29" s="368"/>
      <c r="E29" s="368"/>
      <c r="F29" s="368"/>
      <c r="G29" s="369"/>
      <c r="H29" s="370" t="s">
        <v>171</v>
      </c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371"/>
      <c r="AU29" s="371"/>
      <c r="AV29" s="371"/>
      <c r="AW29" s="371"/>
      <c r="AX29" s="371"/>
      <c r="AY29" s="371"/>
      <c r="AZ29" s="371"/>
      <c r="BA29" s="371"/>
      <c r="BB29" s="371"/>
      <c r="BC29" s="371"/>
      <c r="BD29" s="371"/>
      <c r="BE29" s="371"/>
      <c r="BF29" s="371"/>
      <c r="BG29" s="371"/>
      <c r="BH29" s="371"/>
      <c r="BI29" s="371"/>
      <c r="BJ29" s="371"/>
      <c r="BK29" s="372"/>
      <c r="BL29" s="397"/>
      <c r="BM29" s="431"/>
      <c r="BN29" s="431"/>
      <c r="BO29" s="431"/>
      <c r="BP29" s="431"/>
      <c r="BQ29" s="431"/>
      <c r="BR29" s="431"/>
      <c r="BS29" s="431"/>
      <c r="BT29" s="431"/>
      <c r="BU29" s="431"/>
      <c r="BV29" s="431"/>
      <c r="BW29" s="431"/>
      <c r="BX29" s="431"/>
      <c r="BY29" s="432"/>
      <c r="BZ29" s="397"/>
      <c r="CA29" s="431"/>
      <c r="CB29" s="431"/>
      <c r="CC29" s="431"/>
      <c r="CD29" s="431"/>
      <c r="CE29" s="431"/>
      <c r="CF29" s="431"/>
      <c r="CG29" s="431"/>
      <c r="CH29" s="431"/>
      <c r="CI29" s="431"/>
      <c r="CJ29" s="431"/>
      <c r="CK29" s="431"/>
      <c r="CL29" s="431"/>
      <c r="CM29" s="432"/>
      <c r="CN29" s="397"/>
      <c r="CO29" s="431"/>
      <c r="CP29" s="431"/>
      <c r="CQ29" s="431"/>
      <c r="CR29" s="431"/>
      <c r="CS29" s="431"/>
      <c r="CT29" s="431"/>
      <c r="CU29" s="431"/>
      <c r="CV29" s="431"/>
      <c r="CW29" s="431"/>
      <c r="CX29" s="431"/>
      <c r="CY29" s="431"/>
      <c r="CZ29" s="431"/>
      <c r="DA29" s="433"/>
    </row>
    <row r="30" spans="1:105" ht="12.75">
      <c r="A30" s="367" t="s">
        <v>184</v>
      </c>
      <c r="B30" s="368"/>
      <c r="C30" s="368"/>
      <c r="D30" s="368"/>
      <c r="E30" s="368"/>
      <c r="F30" s="368"/>
      <c r="G30" s="369"/>
      <c r="H30" s="370" t="s">
        <v>185</v>
      </c>
      <c r="I30" s="371"/>
      <c r="J30" s="371"/>
      <c r="K30" s="371"/>
      <c r="L30" s="371"/>
      <c r="M30" s="371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1"/>
      <c r="AV30" s="371"/>
      <c r="AW30" s="371"/>
      <c r="AX30" s="371"/>
      <c r="AY30" s="371"/>
      <c r="AZ30" s="371"/>
      <c r="BA30" s="371"/>
      <c r="BB30" s="371"/>
      <c r="BC30" s="371"/>
      <c r="BD30" s="371"/>
      <c r="BE30" s="371"/>
      <c r="BF30" s="371"/>
      <c r="BG30" s="371"/>
      <c r="BH30" s="371"/>
      <c r="BI30" s="371"/>
      <c r="BJ30" s="371"/>
      <c r="BK30" s="372"/>
      <c r="BL30" s="397">
        <v>5221</v>
      </c>
      <c r="BM30" s="431"/>
      <c r="BN30" s="431"/>
      <c r="BO30" s="431"/>
      <c r="BP30" s="431"/>
      <c r="BQ30" s="431"/>
      <c r="BR30" s="431"/>
      <c r="BS30" s="431"/>
      <c r="BT30" s="431"/>
      <c r="BU30" s="431"/>
      <c r="BV30" s="431"/>
      <c r="BW30" s="431"/>
      <c r="BX30" s="431"/>
      <c r="BY30" s="432"/>
      <c r="BZ30" s="397">
        <f>BL30*1.074</f>
        <v>5607.354</v>
      </c>
      <c r="CA30" s="431"/>
      <c r="CB30" s="431"/>
      <c r="CC30" s="431"/>
      <c r="CD30" s="431"/>
      <c r="CE30" s="431"/>
      <c r="CF30" s="431"/>
      <c r="CG30" s="431"/>
      <c r="CH30" s="431"/>
      <c r="CI30" s="431"/>
      <c r="CJ30" s="431"/>
      <c r="CK30" s="431"/>
      <c r="CL30" s="431"/>
      <c r="CM30" s="432"/>
      <c r="CN30" s="397">
        <f>BZ30*107.1%</f>
        <v>6005.4761340000005</v>
      </c>
      <c r="CO30" s="431"/>
      <c r="CP30" s="431"/>
      <c r="CQ30" s="431"/>
      <c r="CR30" s="431"/>
      <c r="CS30" s="431"/>
      <c r="CT30" s="431"/>
      <c r="CU30" s="431"/>
      <c r="CV30" s="431"/>
      <c r="CW30" s="431"/>
      <c r="CX30" s="431"/>
      <c r="CY30" s="431"/>
      <c r="CZ30" s="431"/>
      <c r="DA30" s="433"/>
    </row>
    <row r="31" spans="1:105" ht="12.75">
      <c r="A31" s="367" t="s">
        <v>186</v>
      </c>
      <c r="B31" s="368"/>
      <c r="C31" s="368"/>
      <c r="D31" s="368"/>
      <c r="E31" s="368"/>
      <c r="F31" s="368"/>
      <c r="G31" s="369"/>
      <c r="H31" s="370" t="s">
        <v>187</v>
      </c>
      <c r="I31" s="371"/>
      <c r="J31" s="371"/>
      <c r="K31" s="371"/>
      <c r="L31" s="371"/>
      <c r="M31" s="371"/>
      <c r="N31" s="371"/>
      <c r="O31" s="371"/>
      <c r="P31" s="371"/>
      <c r="Q31" s="371"/>
      <c r="R31" s="371"/>
      <c r="S31" s="371"/>
      <c r="T31" s="371"/>
      <c r="U31" s="371"/>
      <c r="V31" s="371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71"/>
      <c r="AS31" s="371"/>
      <c r="AT31" s="371"/>
      <c r="AU31" s="371"/>
      <c r="AV31" s="371"/>
      <c r="AW31" s="371"/>
      <c r="AX31" s="371"/>
      <c r="AY31" s="371"/>
      <c r="AZ31" s="371"/>
      <c r="BA31" s="371"/>
      <c r="BB31" s="371"/>
      <c r="BC31" s="371"/>
      <c r="BD31" s="371"/>
      <c r="BE31" s="371"/>
      <c r="BF31" s="371"/>
      <c r="BG31" s="371"/>
      <c r="BH31" s="371"/>
      <c r="BI31" s="371"/>
      <c r="BJ31" s="371"/>
      <c r="BK31" s="372"/>
      <c r="BL31" s="397"/>
      <c r="BM31" s="431"/>
      <c r="BN31" s="431"/>
      <c r="BO31" s="431"/>
      <c r="BP31" s="431"/>
      <c r="BQ31" s="431"/>
      <c r="BR31" s="431"/>
      <c r="BS31" s="431"/>
      <c r="BT31" s="431"/>
      <c r="BU31" s="431"/>
      <c r="BV31" s="431"/>
      <c r="BW31" s="431"/>
      <c r="BX31" s="431"/>
      <c r="BY31" s="432"/>
      <c r="BZ31" s="397"/>
      <c r="CA31" s="431"/>
      <c r="CB31" s="431"/>
      <c r="CC31" s="431"/>
      <c r="CD31" s="431"/>
      <c r="CE31" s="431"/>
      <c r="CF31" s="431"/>
      <c r="CG31" s="431"/>
      <c r="CH31" s="431"/>
      <c r="CI31" s="431"/>
      <c r="CJ31" s="431"/>
      <c r="CK31" s="431"/>
      <c r="CL31" s="431"/>
      <c r="CM31" s="432"/>
      <c r="CN31" s="397"/>
      <c r="CO31" s="431"/>
      <c r="CP31" s="431"/>
      <c r="CQ31" s="431"/>
      <c r="CR31" s="431"/>
      <c r="CS31" s="431"/>
      <c r="CT31" s="431"/>
      <c r="CU31" s="431"/>
      <c r="CV31" s="431"/>
      <c r="CW31" s="431"/>
      <c r="CX31" s="431"/>
      <c r="CY31" s="431"/>
      <c r="CZ31" s="431"/>
      <c r="DA31" s="433"/>
    </row>
    <row r="32" spans="1:105" ht="13.5" thickBot="1">
      <c r="A32" s="377" t="s">
        <v>188</v>
      </c>
      <c r="B32" s="378"/>
      <c r="C32" s="378"/>
      <c r="D32" s="378"/>
      <c r="E32" s="378"/>
      <c r="F32" s="378"/>
      <c r="G32" s="379"/>
      <c r="H32" s="380" t="s">
        <v>189</v>
      </c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  <c r="Z32" s="381"/>
      <c r="AA32" s="381"/>
      <c r="AB32" s="381"/>
      <c r="AC32" s="381"/>
      <c r="AD32" s="381"/>
      <c r="AE32" s="381"/>
      <c r="AF32" s="381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  <c r="AT32" s="381"/>
      <c r="AU32" s="381"/>
      <c r="AV32" s="381"/>
      <c r="AW32" s="381"/>
      <c r="AX32" s="381"/>
      <c r="AY32" s="381"/>
      <c r="AZ32" s="381"/>
      <c r="BA32" s="381"/>
      <c r="BB32" s="381"/>
      <c r="BC32" s="381"/>
      <c r="BD32" s="381"/>
      <c r="BE32" s="381"/>
      <c r="BF32" s="381"/>
      <c r="BG32" s="381"/>
      <c r="BH32" s="381"/>
      <c r="BI32" s="381"/>
      <c r="BJ32" s="381"/>
      <c r="BK32" s="382"/>
      <c r="BL32" s="383">
        <v>3917</v>
      </c>
      <c r="BM32" s="384"/>
      <c r="BN32" s="384"/>
      <c r="BO32" s="384"/>
      <c r="BP32" s="384"/>
      <c r="BQ32" s="384"/>
      <c r="BR32" s="384"/>
      <c r="BS32" s="384"/>
      <c r="BT32" s="384"/>
      <c r="BU32" s="384"/>
      <c r="BV32" s="384"/>
      <c r="BW32" s="384"/>
      <c r="BX32" s="384"/>
      <c r="BY32" s="385"/>
      <c r="BZ32" s="397">
        <f>BL32*1.074</f>
        <v>4206.858</v>
      </c>
      <c r="CA32" s="431"/>
      <c r="CB32" s="431"/>
      <c r="CC32" s="431"/>
      <c r="CD32" s="431"/>
      <c r="CE32" s="431"/>
      <c r="CF32" s="431"/>
      <c r="CG32" s="431"/>
      <c r="CH32" s="431"/>
      <c r="CI32" s="431"/>
      <c r="CJ32" s="431"/>
      <c r="CK32" s="431"/>
      <c r="CL32" s="431"/>
      <c r="CM32" s="432"/>
      <c r="CN32" s="397">
        <f>BZ32*107.1%</f>
        <v>4505.544918</v>
      </c>
      <c r="CO32" s="431"/>
      <c r="CP32" s="431"/>
      <c r="CQ32" s="431"/>
      <c r="CR32" s="431"/>
      <c r="CS32" s="431"/>
      <c r="CT32" s="431"/>
      <c r="CU32" s="431"/>
      <c r="CV32" s="431"/>
      <c r="CW32" s="431"/>
      <c r="CX32" s="431"/>
      <c r="CY32" s="431"/>
      <c r="CZ32" s="431"/>
      <c r="DA32" s="433"/>
    </row>
    <row r="33" spans="1:105" ht="13.5" thickBot="1">
      <c r="A33" s="411" t="s">
        <v>190</v>
      </c>
      <c r="B33" s="412"/>
      <c r="C33" s="412"/>
      <c r="D33" s="412"/>
      <c r="E33" s="412"/>
      <c r="F33" s="412"/>
      <c r="G33" s="413"/>
      <c r="H33" s="428" t="s">
        <v>191</v>
      </c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29"/>
      <c r="AW33" s="429"/>
      <c r="AX33" s="429"/>
      <c r="AY33" s="429"/>
      <c r="AZ33" s="429"/>
      <c r="BA33" s="429"/>
      <c r="BB33" s="429"/>
      <c r="BC33" s="429"/>
      <c r="BD33" s="429"/>
      <c r="BE33" s="429"/>
      <c r="BF33" s="429"/>
      <c r="BG33" s="429"/>
      <c r="BH33" s="429"/>
      <c r="BI33" s="429"/>
      <c r="BJ33" s="429"/>
      <c r="BK33" s="430"/>
      <c r="BL33" s="417">
        <f>BL15-BL19</f>
        <v>7057</v>
      </c>
      <c r="BM33" s="418"/>
      <c r="BN33" s="418"/>
      <c r="BO33" s="418"/>
      <c r="BP33" s="418"/>
      <c r="BQ33" s="418"/>
      <c r="BR33" s="418"/>
      <c r="BS33" s="418"/>
      <c r="BT33" s="418"/>
      <c r="BU33" s="418"/>
      <c r="BV33" s="418"/>
      <c r="BW33" s="418"/>
      <c r="BX33" s="418"/>
      <c r="BY33" s="419"/>
      <c r="BZ33" s="417">
        <f>BZ15-BZ19</f>
        <v>5688</v>
      </c>
      <c r="CA33" s="418"/>
      <c r="CB33" s="418"/>
      <c r="CC33" s="418"/>
      <c r="CD33" s="418"/>
      <c r="CE33" s="418"/>
      <c r="CF33" s="418"/>
      <c r="CG33" s="418"/>
      <c r="CH33" s="418"/>
      <c r="CI33" s="418"/>
      <c r="CJ33" s="418"/>
      <c r="CK33" s="418"/>
      <c r="CL33" s="418"/>
      <c r="CM33" s="419"/>
      <c r="CN33" s="417">
        <f>CN15-CN19</f>
        <v>20439.000000000004</v>
      </c>
      <c r="CO33" s="418"/>
      <c r="CP33" s="418"/>
      <c r="CQ33" s="418"/>
      <c r="CR33" s="418"/>
      <c r="CS33" s="418"/>
      <c r="CT33" s="418"/>
      <c r="CU33" s="418"/>
      <c r="CV33" s="418"/>
      <c r="CW33" s="418"/>
      <c r="CX33" s="418"/>
      <c r="CY33" s="418"/>
      <c r="CZ33" s="418"/>
      <c r="DA33" s="420"/>
    </row>
    <row r="34" spans="1:105" ht="12.75">
      <c r="A34" s="387" t="s">
        <v>192</v>
      </c>
      <c r="B34" s="388"/>
      <c r="C34" s="388"/>
      <c r="D34" s="388"/>
      <c r="E34" s="388"/>
      <c r="F34" s="388"/>
      <c r="G34" s="389"/>
      <c r="H34" s="390" t="s">
        <v>193</v>
      </c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  <c r="AE34" s="391"/>
      <c r="AF34" s="391"/>
      <c r="AG34" s="391"/>
      <c r="AH34" s="391"/>
      <c r="AI34" s="391"/>
      <c r="AJ34" s="391"/>
      <c r="AK34" s="391"/>
      <c r="AL34" s="391"/>
      <c r="AM34" s="391"/>
      <c r="AN34" s="391"/>
      <c r="AO34" s="391"/>
      <c r="AP34" s="391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  <c r="BI34" s="391"/>
      <c r="BJ34" s="391"/>
      <c r="BK34" s="392"/>
      <c r="BL34" s="424">
        <f>BL35-BL39</f>
        <v>-0.211</v>
      </c>
      <c r="BM34" s="425"/>
      <c r="BN34" s="425"/>
      <c r="BO34" s="425"/>
      <c r="BP34" s="425"/>
      <c r="BQ34" s="425"/>
      <c r="BR34" s="425"/>
      <c r="BS34" s="425"/>
      <c r="BT34" s="425"/>
      <c r="BU34" s="425"/>
      <c r="BV34" s="425"/>
      <c r="BW34" s="425"/>
      <c r="BX34" s="425"/>
      <c r="BY34" s="426"/>
      <c r="BZ34" s="424">
        <f>BZ35-BZ39</f>
        <v>0</v>
      </c>
      <c r="CA34" s="425"/>
      <c r="CB34" s="425"/>
      <c r="CC34" s="425"/>
      <c r="CD34" s="425"/>
      <c r="CE34" s="425"/>
      <c r="CF34" s="425"/>
      <c r="CG34" s="425"/>
      <c r="CH34" s="425"/>
      <c r="CI34" s="425"/>
      <c r="CJ34" s="425"/>
      <c r="CK34" s="425"/>
      <c r="CL34" s="425"/>
      <c r="CM34" s="426"/>
      <c r="CN34" s="424">
        <f>CN35-CN39</f>
        <v>0</v>
      </c>
      <c r="CO34" s="425"/>
      <c r="CP34" s="425"/>
      <c r="CQ34" s="425"/>
      <c r="CR34" s="425"/>
      <c r="CS34" s="425"/>
      <c r="CT34" s="425"/>
      <c r="CU34" s="425"/>
      <c r="CV34" s="425"/>
      <c r="CW34" s="425"/>
      <c r="CX34" s="425"/>
      <c r="CY34" s="425"/>
      <c r="CZ34" s="425"/>
      <c r="DA34" s="427"/>
    </row>
    <row r="35" spans="1:105" ht="12.75">
      <c r="A35" s="367" t="s">
        <v>8</v>
      </c>
      <c r="B35" s="368"/>
      <c r="C35" s="368"/>
      <c r="D35" s="368"/>
      <c r="E35" s="368"/>
      <c r="F35" s="368"/>
      <c r="G35" s="369"/>
      <c r="H35" s="370" t="s">
        <v>194</v>
      </c>
      <c r="I35" s="371"/>
      <c r="J35" s="371"/>
      <c r="K35" s="371"/>
      <c r="L35" s="371"/>
      <c r="M35" s="371"/>
      <c r="N35" s="371"/>
      <c r="O35" s="371"/>
      <c r="P35" s="371"/>
      <c r="Q35" s="371"/>
      <c r="R35" s="371"/>
      <c r="S35" s="371"/>
      <c r="T35" s="371"/>
      <c r="U35" s="371"/>
      <c r="V35" s="371"/>
      <c r="W35" s="371"/>
      <c r="X35" s="371"/>
      <c r="Y35" s="371"/>
      <c r="Z35" s="371"/>
      <c r="AA35" s="371"/>
      <c r="AB35" s="371"/>
      <c r="AC35" s="371"/>
      <c r="AD35" s="371"/>
      <c r="AE35" s="371"/>
      <c r="AF35" s="371"/>
      <c r="AG35" s="371"/>
      <c r="AH35" s="371"/>
      <c r="AI35" s="371"/>
      <c r="AJ35" s="371"/>
      <c r="AK35" s="371"/>
      <c r="AL35" s="371"/>
      <c r="AM35" s="371"/>
      <c r="AN35" s="371"/>
      <c r="AO35" s="371"/>
      <c r="AP35" s="371"/>
      <c r="AQ35" s="371"/>
      <c r="AR35" s="371"/>
      <c r="AS35" s="371"/>
      <c r="AT35" s="371"/>
      <c r="AU35" s="371"/>
      <c r="AV35" s="371"/>
      <c r="AW35" s="371"/>
      <c r="AX35" s="371"/>
      <c r="AY35" s="371"/>
      <c r="AZ35" s="371"/>
      <c r="BA35" s="371"/>
      <c r="BB35" s="371"/>
      <c r="BC35" s="371"/>
      <c r="BD35" s="371"/>
      <c r="BE35" s="371"/>
      <c r="BF35" s="371"/>
      <c r="BG35" s="371"/>
      <c r="BH35" s="371"/>
      <c r="BI35" s="371"/>
      <c r="BJ35" s="371"/>
      <c r="BK35" s="372"/>
      <c r="BL35" s="397"/>
      <c r="BM35" s="431"/>
      <c r="BN35" s="431"/>
      <c r="BO35" s="431"/>
      <c r="BP35" s="431"/>
      <c r="BQ35" s="431"/>
      <c r="BR35" s="431"/>
      <c r="BS35" s="431"/>
      <c r="BT35" s="431"/>
      <c r="BU35" s="431"/>
      <c r="BV35" s="431"/>
      <c r="BW35" s="431"/>
      <c r="BX35" s="431"/>
      <c r="BY35" s="432"/>
      <c r="BZ35" s="397"/>
      <c r="CA35" s="431"/>
      <c r="CB35" s="431"/>
      <c r="CC35" s="431"/>
      <c r="CD35" s="431"/>
      <c r="CE35" s="431"/>
      <c r="CF35" s="431"/>
      <c r="CG35" s="431"/>
      <c r="CH35" s="431"/>
      <c r="CI35" s="431"/>
      <c r="CJ35" s="431"/>
      <c r="CK35" s="431"/>
      <c r="CL35" s="431"/>
      <c r="CM35" s="432"/>
      <c r="CN35" s="397"/>
      <c r="CO35" s="431"/>
      <c r="CP35" s="431"/>
      <c r="CQ35" s="431"/>
      <c r="CR35" s="431"/>
      <c r="CS35" s="431"/>
      <c r="CT35" s="431"/>
      <c r="CU35" s="431"/>
      <c r="CV35" s="431"/>
      <c r="CW35" s="431"/>
      <c r="CX35" s="431"/>
      <c r="CY35" s="431"/>
      <c r="CZ35" s="431"/>
      <c r="DA35" s="433"/>
    </row>
    <row r="36" spans="1:105" ht="12.75">
      <c r="A36" s="367"/>
      <c r="B36" s="368"/>
      <c r="C36" s="368"/>
      <c r="D36" s="368"/>
      <c r="E36" s="368"/>
      <c r="F36" s="368"/>
      <c r="G36" s="369"/>
      <c r="H36" s="370" t="s">
        <v>195</v>
      </c>
      <c r="I36" s="371"/>
      <c r="J36" s="371"/>
      <c r="K36" s="371"/>
      <c r="L36" s="371"/>
      <c r="M36" s="371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371"/>
      <c r="AU36" s="371"/>
      <c r="AV36" s="371"/>
      <c r="AW36" s="371"/>
      <c r="AX36" s="371"/>
      <c r="AY36" s="371"/>
      <c r="AZ36" s="371"/>
      <c r="BA36" s="371"/>
      <c r="BB36" s="371"/>
      <c r="BC36" s="371"/>
      <c r="BD36" s="371"/>
      <c r="BE36" s="371"/>
      <c r="BF36" s="371"/>
      <c r="BG36" s="371"/>
      <c r="BH36" s="371"/>
      <c r="BI36" s="371"/>
      <c r="BJ36" s="371"/>
      <c r="BK36" s="372"/>
      <c r="BL36" s="397"/>
      <c r="BM36" s="431"/>
      <c r="BN36" s="431"/>
      <c r="BO36" s="431"/>
      <c r="BP36" s="431"/>
      <c r="BQ36" s="431"/>
      <c r="BR36" s="431"/>
      <c r="BS36" s="431"/>
      <c r="BT36" s="431"/>
      <c r="BU36" s="431"/>
      <c r="BV36" s="431"/>
      <c r="BW36" s="431"/>
      <c r="BX36" s="431"/>
      <c r="BY36" s="432"/>
      <c r="BZ36" s="397"/>
      <c r="CA36" s="431"/>
      <c r="CB36" s="431"/>
      <c r="CC36" s="431"/>
      <c r="CD36" s="431"/>
      <c r="CE36" s="431"/>
      <c r="CF36" s="431"/>
      <c r="CG36" s="431"/>
      <c r="CH36" s="431"/>
      <c r="CI36" s="431"/>
      <c r="CJ36" s="431"/>
      <c r="CK36" s="431"/>
      <c r="CL36" s="431"/>
      <c r="CM36" s="432"/>
      <c r="CN36" s="397"/>
      <c r="CO36" s="431"/>
      <c r="CP36" s="431"/>
      <c r="CQ36" s="431"/>
      <c r="CR36" s="431"/>
      <c r="CS36" s="431"/>
      <c r="CT36" s="431"/>
      <c r="CU36" s="431"/>
      <c r="CV36" s="431"/>
      <c r="CW36" s="431"/>
      <c r="CX36" s="431"/>
      <c r="CY36" s="431"/>
      <c r="CZ36" s="431"/>
      <c r="DA36" s="433"/>
    </row>
    <row r="37" spans="1:105" ht="25.5" customHeight="1">
      <c r="A37" s="367" t="s">
        <v>28</v>
      </c>
      <c r="B37" s="368"/>
      <c r="C37" s="368"/>
      <c r="D37" s="368"/>
      <c r="E37" s="368"/>
      <c r="F37" s="368"/>
      <c r="G37" s="369"/>
      <c r="H37" s="437" t="s">
        <v>196</v>
      </c>
      <c r="I37" s="438"/>
      <c r="J37" s="438"/>
      <c r="K37" s="438"/>
      <c r="L37" s="438"/>
      <c r="M37" s="438"/>
      <c r="N37" s="438"/>
      <c r="O37" s="438"/>
      <c r="P37" s="438"/>
      <c r="Q37" s="438"/>
      <c r="R37" s="438"/>
      <c r="S37" s="438"/>
      <c r="T37" s="438"/>
      <c r="U37" s="438"/>
      <c r="V37" s="438"/>
      <c r="W37" s="438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9"/>
      <c r="BL37" s="397"/>
      <c r="BM37" s="431"/>
      <c r="BN37" s="431"/>
      <c r="BO37" s="431"/>
      <c r="BP37" s="431"/>
      <c r="BQ37" s="431"/>
      <c r="BR37" s="431"/>
      <c r="BS37" s="431"/>
      <c r="BT37" s="431"/>
      <c r="BU37" s="431"/>
      <c r="BV37" s="431"/>
      <c r="BW37" s="431"/>
      <c r="BX37" s="431"/>
      <c r="BY37" s="432"/>
      <c r="BZ37" s="397"/>
      <c r="CA37" s="431"/>
      <c r="CB37" s="431"/>
      <c r="CC37" s="431"/>
      <c r="CD37" s="431"/>
      <c r="CE37" s="431"/>
      <c r="CF37" s="431"/>
      <c r="CG37" s="431"/>
      <c r="CH37" s="431"/>
      <c r="CI37" s="431"/>
      <c r="CJ37" s="431"/>
      <c r="CK37" s="431"/>
      <c r="CL37" s="431"/>
      <c r="CM37" s="432"/>
      <c r="CN37" s="397"/>
      <c r="CO37" s="431"/>
      <c r="CP37" s="431"/>
      <c r="CQ37" s="431"/>
      <c r="CR37" s="431"/>
      <c r="CS37" s="431"/>
      <c r="CT37" s="431"/>
      <c r="CU37" s="431"/>
      <c r="CV37" s="431"/>
      <c r="CW37" s="431"/>
      <c r="CX37" s="431"/>
      <c r="CY37" s="431"/>
      <c r="CZ37" s="431"/>
      <c r="DA37" s="433"/>
    </row>
    <row r="38" spans="1:105" ht="12.75">
      <c r="A38" s="367" t="s">
        <v>29</v>
      </c>
      <c r="B38" s="368"/>
      <c r="C38" s="368"/>
      <c r="D38" s="368"/>
      <c r="E38" s="368"/>
      <c r="F38" s="368"/>
      <c r="G38" s="369"/>
      <c r="H38" s="370" t="s">
        <v>197</v>
      </c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371"/>
      <c r="AX38" s="371"/>
      <c r="AY38" s="371"/>
      <c r="AZ38" s="371"/>
      <c r="BA38" s="371"/>
      <c r="BB38" s="371"/>
      <c r="BC38" s="371"/>
      <c r="BD38" s="371"/>
      <c r="BE38" s="371"/>
      <c r="BF38" s="371"/>
      <c r="BG38" s="371"/>
      <c r="BH38" s="371"/>
      <c r="BI38" s="371"/>
      <c r="BJ38" s="371"/>
      <c r="BK38" s="372"/>
      <c r="BL38" s="397"/>
      <c r="BM38" s="431"/>
      <c r="BN38" s="431"/>
      <c r="BO38" s="431"/>
      <c r="BP38" s="431"/>
      <c r="BQ38" s="431"/>
      <c r="BR38" s="431"/>
      <c r="BS38" s="431"/>
      <c r="BT38" s="431"/>
      <c r="BU38" s="431"/>
      <c r="BV38" s="431"/>
      <c r="BW38" s="431"/>
      <c r="BX38" s="431"/>
      <c r="BY38" s="432"/>
      <c r="BZ38" s="397"/>
      <c r="CA38" s="431"/>
      <c r="CB38" s="431"/>
      <c r="CC38" s="431"/>
      <c r="CD38" s="431"/>
      <c r="CE38" s="431"/>
      <c r="CF38" s="431"/>
      <c r="CG38" s="431"/>
      <c r="CH38" s="431"/>
      <c r="CI38" s="431"/>
      <c r="CJ38" s="431"/>
      <c r="CK38" s="431"/>
      <c r="CL38" s="431"/>
      <c r="CM38" s="432"/>
      <c r="CN38" s="397"/>
      <c r="CO38" s="431"/>
      <c r="CP38" s="431"/>
      <c r="CQ38" s="431"/>
      <c r="CR38" s="431"/>
      <c r="CS38" s="431"/>
      <c r="CT38" s="431"/>
      <c r="CU38" s="431"/>
      <c r="CV38" s="431"/>
      <c r="CW38" s="431"/>
      <c r="CX38" s="431"/>
      <c r="CY38" s="431"/>
      <c r="CZ38" s="431"/>
      <c r="DA38" s="433"/>
    </row>
    <row r="39" spans="1:105" ht="12.75">
      <c r="A39" s="367" t="s">
        <v>12</v>
      </c>
      <c r="B39" s="368"/>
      <c r="C39" s="368"/>
      <c r="D39" s="368"/>
      <c r="E39" s="368"/>
      <c r="F39" s="368"/>
      <c r="G39" s="369"/>
      <c r="H39" s="370" t="s">
        <v>198</v>
      </c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371"/>
      <c r="W39" s="371"/>
      <c r="X39" s="371"/>
      <c r="Y39" s="371"/>
      <c r="Z39" s="371"/>
      <c r="AA39" s="371"/>
      <c r="AB39" s="371"/>
      <c r="AC39" s="371"/>
      <c r="AD39" s="371"/>
      <c r="AE39" s="371"/>
      <c r="AF39" s="371"/>
      <c r="AG39" s="371"/>
      <c r="AH39" s="371"/>
      <c r="AI39" s="371"/>
      <c r="AJ39" s="371"/>
      <c r="AK39" s="371"/>
      <c r="AL39" s="371"/>
      <c r="AM39" s="371"/>
      <c r="AN39" s="371"/>
      <c r="AO39" s="371"/>
      <c r="AP39" s="371"/>
      <c r="AQ39" s="371"/>
      <c r="AR39" s="371"/>
      <c r="AS39" s="371"/>
      <c r="AT39" s="371"/>
      <c r="AU39" s="371"/>
      <c r="AV39" s="371"/>
      <c r="AW39" s="371"/>
      <c r="AX39" s="371"/>
      <c r="AY39" s="371"/>
      <c r="AZ39" s="371"/>
      <c r="BA39" s="371"/>
      <c r="BB39" s="371"/>
      <c r="BC39" s="371"/>
      <c r="BD39" s="371"/>
      <c r="BE39" s="371"/>
      <c r="BF39" s="371"/>
      <c r="BG39" s="371"/>
      <c r="BH39" s="371"/>
      <c r="BI39" s="371"/>
      <c r="BJ39" s="371"/>
      <c r="BK39" s="372"/>
      <c r="BL39" s="397">
        <f>BL41</f>
        <v>0.211</v>
      </c>
      <c r="BM39" s="431"/>
      <c r="BN39" s="431"/>
      <c r="BO39" s="431"/>
      <c r="BP39" s="431"/>
      <c r="BQ39" s="431"/>
      <c r="BR39" s="431"/>
      <c r="BS39" s="431"/>
      <c r="BT39" s="431"/>
      <c r="BU39" s="431"/>
      <c r="BV39" s="431"/>
      <c r="BW39" s="431"/>
      <c r="BX39" s="431"/>
      <c r="BY39" s="432"/>
      <c r="BZ39" s="397">
        <f>BZ41</f>
        <v>0</v>
      </c>
      <c r="CA39" s="431"/>
      <c r="CB39" s="431"/>
      <c r="CC39" s="431"/>
      <c r="CD39" s="431"/>
      <c r="CE39" s="431"/>
      <c r="CF39" s="431"/>
      <c r="CG39" s="431"/>
      <c r="CH39" s="431"/>
      <c r="CI39" s="431"/>
      <c r="CJ39" s="431"/>
      <c r="CK39" s="431"/>
      <c r="CL39" s="431"/>
      <c r="CM39" s="432"/>
      <c r="CN39" s="397">
        <f>CN41</f>
        <v>0</v>
      </c>
      <c r="CO39" s="431"/>
      <c r="CP39" s="431"/>
      <c r="CQ39" s="431"/>
      <c r="CR39" s="431"/>
      <c r="CS39" s="431"/>
      <c r="CT39" s="431"/>
      <c r="CU39" s="431"/>
      <c r="CV39" s="431"/>
      <c r="CW39" s="431"/>
      <c r="CX39" s="431"/>
      <c r="CY39" s="431"/>
      <c r="CZ39" s="431"/>
      <c r="DA39" s="433"/>
    </row>
    <row r="40" spans="1:105" ht="12.75">
      <c r="A40" s="367"/>
      <c r="B40" s="368"/>
      <c r="C40" s="368"/>
      <c r="D40" s="368"/>
      <c r="E40" s="368"/>
      <c r="F40" s="368"/>
      <c r="G40" s="369"/>
      <c r="H40" s="370" t="s">
        <v>195</v>
      </c>
      <c r="I40" s="371"/>
      <c r="J40" s="371"/>
      <c r="K40" s="371"/>
      <c r="L40" s="37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1"/>
      <c r="AN40" s="371"/>
      <c r="AO40" s="371"/>
      <c r="AP40" s="371"/>
      <c r="AQ40" s="371"/>
      <c r="AR40" s="371"/>
      <c r="AS40" s="371"/>
      <c r="AT40" s="371"/>
      <c r="AU40" s="371"/>
      <c r="AV40" s="371"/>
      <c r="AW40" s="371"/>
      <c r="AX40" s="371"/>
      <c r="AY40" s="371"/>
      <c r="AZ40" s="371"/>
      <c r="BA40" s="371"/>
      <c r="BB40" s="371"/>
      <c r="BC40" s="371"/>
      <c r="BD40" s="371"/>
      <c r="BE40" s="371"/>
      <c r="BF40" s="371"/>
      <c r="BG40" s="371"/>
      <c r="BH40" s="371"/>
      <c r="BI40" s="371"/>
      <c r="BJ40" s="371"/>
      <c r="BK40" s="372"/>
      <c r="BL40" s="397"/>
      <c r="BM40" s="431"/>
      <c r="BN40" s="431"/>
      <c r="BO40" s="431"/>
      <c r="BP40" s="431"/>
      <c r="BQ40" s="431"/>
      <c r="BR40" s="431"/>
      <c r="BS40" s="431"/>
      <c r="BT40" s="431"/>
      <c r="BU40" s="431"/>
      <c r="BV40" s="431"/>
      <c r="BW40" s="431"/>
      <c r="BX40" s="431"/>
      <c r="BY40" s="432"/>
      <c r="BZ40" s="397"/>
      <c r="CA40" s="431"/>
      <c r="CB40" s="431"/>
      <c r="CC40" s="431"/>
      <c r="CD40" s="431"/>
      <c r="CE40" s="431"/>
      <c r="CF40" s="431"/>
      <c r="CG40" s="431"/>
      <c r="CH40" s="431"/>
      <c r="CI40" s="431"/>
      <c r="CJ40" s="431"/>
      <c r="CK40" s="431"/>
      <c r="CL40" s="431"/>
      <c r="CM40" s="432"/>
      <c r="CN40" s="397"/>
      <c r="CO40" s="431"/>
      <c r="CP40" s="431"/>
      <c r="CQ40" s="431"/>
      <c r="CR40" s="431"/>
      <c r="CS40" s="431"/>
      <c r="CT40" s="431"/>
      <c r="CU40" s="431"/>
      <c r="CV40" s="431"/>
      <c r="CW40" s="431"/>
      <c r="CX40" s="431"/>
      <c r="CY40" s="431"/>
      <c r="CZ40" s="431"/>
      <c r="DA40" s="433"/>
    </row>
    <row r="41" spans="1:105" ht="13.5" thickBot="1">
      <c r="A41" s="377" t="s">
        <v>32</v>
      </c>
      <c r="B41" s="378"/>
      <c r="C41" s="378"/>
      <c r="D41" s="378"/>
      <c r="E41" s="378"/>
      <c r="F41" s="378"/>
      <c r="G41" s="379"/>
      <c r="H41" s="380" t="s">
        <v>199</v>
      </c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381"/>
      <c r="BG41" s="381"/>
      <c r="BH41" s="381"/>
      <c r="BI41" s="381"/>
      <c r="BJ41" s="381"/>
      <c r="BK41" s="382"/>
      <c r="BL41" s="383">
        <v>0.211</v>
      </c>
      <c r="BM41" s="384"/>
      <c r="BN41" s="384"/>
      <c r="BO41" s="384"/>
      <c r="BP41" s="384"/>
      <c r="BQ41" s="384"/>
      <c r="BR41" s="384"/>
      <c r="BS41" s="384"/>
      <c r="BT41" s="384"/>
      <c r="BU41" s="384"/>
      <c r="BV41" s="384"/>
      <c r="BW41" s="384"/>
      <c r="BX41" s="384"/>
      <c r="BY41" s="385"/>
      <c r="BZ41" s="383"/>
      <c r="CA41" s="384"/>
      <c r="CB41" s="384"/>
      <c r="CC41" s="384"/>
      <c r="CD41" s="384"/>
      <c r="CE41" s="384"/>
      <c r="CF41" s="384"/>
      <c r="CG41" s="384"/>
      <c r="CH41" s="384"/>
      <c r="CI41" s="384"/>
      <c r="CJ41" s="384"/>
      <c r="CK41" s="384"/>
      <c r="CL41" s="384"/>
      <c r="CM41" s="385"/>
      <c r="CN41" s="383"/>
      <c r="CO41" s="384"/>
      <c r="CP41" s="384"/>
      <c r="CQ41" s="384"/>
      <c r="CR41" s="384"/>
      <c r="CS41" s="384"/>
      <c r="CT41" s="384"/>
      <c r="CU41" s="384"/>
      <c r="CV41" s="384"/>
      <c r="CW41" s="384"/>
      <c r="CX41" s="384"/>
      <c r="CY41" s="384"/>
      <c r="CZ41" s="384"/>
      <c r="DA41" s="386"/>
    </row>
    <row r="42" spans="1:105" ht="13.5" thickBot="1">
      <c r="A42" s="411" t="s">
        <v>200</v>
      </c>
      <c r="B42" s="412"/>
      <c r="C42" s="412"/>
      <c r="D42" s="412"/>
      <c r="E42" s="412"/>
      <c r="F42" s="412"/>
      <c r="G42" s="413"/>
      <c r="H42" s="428" t="s">
        <v>201</v>
      </c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29"/>
      <c r="AJ42" s="429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29"/>
      <c r="AW42" s="429"/>
      <c r="AX42" s="429"/>
      <c r="AY42" s="429"/>
      <c r="AZ42" s="429"/>
      <c r="BA42" s="429"/>
      <c r="BB42" s="429"/>
      <c r="BC42" s="429"/>
      <c r="BD42" s="429"/>
      <c r="BE42" s="429"/>
      <c r="BF42" s="429"/>
      <c r="BG42" s="429"/>
      <c r="BH42" s="429"/>
      <c r="BI42" s="429"/>
      <c r="BJ42" s="429"/>
      <c r="BK42" s="430"/>
      <c r="BL42" s="417">
        <f>BL33+BL34</f>
        <v>7056.789</v>
      </c>
      <c r="BM42" s="418"/>
      <c r="BN42" s="418"/>
      <c r="BO42" s="418"/>
      <c r="BP42" s="418"/>
      <c r="BQ42" s="418"/>
      <c r="BR42" s="418"/>
      <c r="BS42" s="418"/>
      <c r="BT42" s="418"/>
      <c r="BU42" s="418"/>
      <c r="BV42" s="418"/>
      <c r="BW42" s="418"/>
      <c r="BX42" s="418"/>
      <c r="BY42" s="419"/>
      <c r="BZ42" s="417">
        <f>BZ33</f>
        <v>5688</v>
      </c>
      <c r="CA42" s="418"/>
      <c r="CB42" s="418"/>
      <c r="CC42" s="418"/>
      <c r="CD42" s="418"/>
      <c r="CE42" s="418"/>
      <c r="CF42" s="418"/>
      <c r="CG42" s="418"/>
      <c r="CH42" s="418"/>
      <c r="CI42" s="418"/>
      <c r="CJ42" s="418"/>
      <c r="CK42" s="418"/>
      <c r="CL42" s="418"/>
      <c r="CM42" s="419"/>
      <c r="CN42" s="417">
        <f>CN33</f>
        <v>20439.000000000004</v>
      </c>
      <c r="CO42" s="418"/>
      <c r="CP42" s="418"/>
      <c r="CQ42" s="418"/>
      <c r="CR42" s="418"/>
      <c r="CS42" s="418"/>
      <c r="CT42" s="418"/>
      <c r="CU42" s="418"/>
      <c r="CV42" s="418"/>
      <c r="CW42" s="418"/>
      <c r="CX42" s="418"/>
      <c r="CY42" s="418"/>
      <c r="CZ42" s="418"/>
      <c r="DA42" s="420"/>
    </row>
    <row r="43" spans="1:105" ht="13.5" thickBot="1">
      <c r="A43" s="411" t="s">
        <v>202</v>
      </c>
      <c r="B43" s="412"/>
      <c r="C43" s="412"/>
      <c r="D43" s="412"/>
      <c r="E43" s="412"/>
      <c r="F43" s="412"/>
      <c r="G43" s="413"/>
      <c r="H43" s="428" t="s">
        <v>203</v>
      </c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29"/>
      <c r="BD43" s="429"/>
      <c r="BE43" s="429"/>
      <c r="BF43" s="429"/>
      <c r="BG43" s="429"/>
      <c r="BH43" s="429"/>
      <c r="BI43" s="429"/>
      <c r="BJ43" s="429"/>
      <c r="BK43" s="430"/>
      <c r="BL43" s="417">
        <f>BL42*20%</f>
        <v>1411.3578</v>
      </c>
      <c r="BM43" s="418"/>
      <c r="BN43" s="418"/>
      <c r="BO43" s="418"/>
      <c r="BP43" s="418"/>
      <c r="BQ43" s="418"/>
      <c r="BR43" s="418"/>
      <c r="BS43" s="418"/>
      <c r="BT43" s="418"/>
      <c r="BU43" s="418"/>
      <c r="BV43" s="418"/>
      <c r="BW43" s="418"/>
      <c r="BX43" s="418"/>
      <c r="BY43" s="419"/>
      <c r="BZ43" s="417">
        <f>BZ42*20%</f>
        <v>1137.6000000000001</v>
      </c>
      <c r="CA43" s="418"/>
      <c r="CB43" s="418"/>
      <c r="CC43" s="418"/>
      <c r="CD43" s="418"/>
      <c r="CE43" s="418"/>
      <c r="CF43" s="418"/>
      <c r="CG43" s="418"/>
      <c r="CH43" s="418"/>
      <c r="CI43" s="418"/>
      <c r="CJ43" s="418"/>
      <c r="CK43" s="418"/>
      <c r="CL43" s="418"/>
      <c r="CM43" s="419"/>
      <c r="CN43" s="417">
        <f>CN42*0.2</f>
        <v>4087.800000000001</v>
      </c>
      <c r="CO43" s="418"/>
      <c r="CP43" s="418"/>
      <c r="CQ43" s="418"/>
      <c r="CR43" s="418"/>
      <c r="CS43" s="418"/>
      <c r="CT43" s="418"/>
      <c r="CU43" s="418"/>
      <c r="CV43" s="418"/>
      <c r="CW43" s="418"/>
      <c r="CX43" s="418"/>
      <c r="CY43" s="418"/>
      <c r="CZ43" s="418"/>
      <c r="DA43" s="420"/>
    </row>
    <row r="44" spans="1:105" ht="13.5" thickBot="1">
      <c r="A44" s="411" t="s">
        <v>204</v>
      </c>
      <c r="B44" s="412"/>
      <c r="C44" s="412"/>
      <c r="D44" s="412"/>
      <c r="E44" s="412"/>
      <c r="F44" s="412"/>
      <c r="G44" s="413"/>
      <c r="H44" s="428" t="s">
        <v>205</v>
      </c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  <c r="BJ44" s="429"/>
      <c r="BK44" s="430"/>
      <c r="BL44" s="417">
        <f>BL42-BL43</f>
        <v>5645.4312</v>
      </c>
      <c r="BM44" s="418"/>
      <c r="BN44" s="418"/>
      <c r="BO44" s="418"/>
      <c r="BP44" s="418"/>
      <c r="BQ44" s="418"/>
      <c r="BR44" s="418"/>
      <c r="BS44" s="418"/>
      <c r="BT44" s="418"/>
      <c r="BU44" s="418"/>
      <c r="BV44" s="418"/>
      <c r="BW44" s="418"/>
      <c r="BX44" s="418"/>
      <c r="BY44" s="419"/>
      <c r="BZ44" s="417">
        <f>BZ42-BZ43</f>
        <v>4550.4</v>
      </c>
      <c r="CA44" s="418"/>
      <c r="CB44" s="418"/>
      <c r="CC44" s="418"/>
      <c r="CD44" s="418"/>
      <c r="CE44" s="418"/>
      <c r="CF44" s="418"/>
      <c r="CG44" s="418"/>
      <c r="CH44" s="418"/>
      <c r="CI44" s="418"/>
      <c r="CJ44" s="418"/>
      <c r="CK44" s="418"/>
      <c r="CL44" s="418"/>
      <c r="CM44" s="419"/>
      <c r="CN44" s="417">
        <f>CN42-CN43</f>
        <v>16351.200000000003</v>
      </c>
      <c r="CO44" s="418"/>
      <c r="CP44" s="418"/>
      <c r="CQ44" s="418"/>
      <c r="CR44" s="418"/>
      <c r="CS44" s="418"/>
      <c r="CT44" s="418"/>
      <c r="CU44" s="418"/>
      <c r="CV44" s="418"/>
      <c r="CW44" s="418"/>
      <c r="CX44" s="418"/>
      <c r="CY44" s="418"/>
      <c r="CZ44" s="418"/>
      <c r="DA44" s="420"/>
    </row>
    <row r="45" spans="1:105" ht="12.75">
      <c r="A45" s="387" t="s">
        <v>206</v>
      </c>
      <c r="B45" s="388"/>
      <c r="C45" s="388"/>
      <c r="D45" s="388"/>
      <c r="E45" s="388"/>
      <c r="F45" s="388"/>
      <c r="G45" s="389"/>
      <c r="H45" s="390" t="s">
        <v>207</v>
      </c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1"/>
      <c r="Z45" s="391"/>
      <c r="AA45" s="391"/>
      <c r="AB45" s="391"/>
      <c r="AC45" s="391"/>
      <c r="AD45" s="391"/>
      <c r="AE45" s="391"/>
      <c r="AF45" s="391"/>
      <c r="AG45" s="391"/>
      <c r="AH45" s="391"/>
      <c r="AI45" s="391"/>
      <c r="AJ45" s="391"/>
      <c r="AK45" s="391"/>
      <c r="AL45" s="391"/>
      <c r="AM45" s="391"/>
      <c r="AN45" s="391"/>
      <c r="AO45" s="391"/>
      <c r="AP45" s="391"/>
      <c r="AQ45" s="391"/>
      <c r="AR45" s="391"/>
      <c r="AS45" s="391"/>
      <c r="AT45" s="391"/>
      <c r="AU45" s="391"/>
      <c r="AV45" s="391"/>
      <c r="AW45" s="391"/>
      <c r="AX45" s="391"/>
      <c r="AY45" s="391"/>
      <c r="AZ45" s="391"/>
      <c r="BA45" s="391"/>
      <c r="BB45" s="391"/>
      <c r="BC45" s="391"/>
      <c r="BD45" s="391"/>
      <c r="BE45" s="391"/>
      <c r="BF45" s="391"/>
      <c r="BG45" s="391"/>
      <c r="BH45" s="391"/>
      <c r="BI45" s="391"/>
      <c r="BJ45" s="391"/>
      <c r="BK45" s="392"/>
      <c r="BL45" s="424">
        <f>BL50</f>
        <v>2879</v>
      </c>
      <c r="BM45" s="425"/>
      <c r="BN45" s="425"/>
      <c r="BO45" s="425"/>
      <c r="BP45" s="425"/>
      <c r="BQ45" s="425"/>
      <c r="BR45" s="425"/>
      <c r="BS45" s="425"/>
      <c r="BT45" s="425"/>
      <c r="BU45" s="425"/>
      <c r="BV45" s="425"/>
      <c r="BW45" s="425"/>
      <c r="BX45" s="425"/>
      <c r="BY45" s="426"/>
      <c r="BZ45" s="424">
        <f>BZ50</f>
        <v>910</v>
      </c>
      <c r="CA45" s="425"/>
      <c r="CB45" s="425"/>
      <c r="CC45" s="425"/>
      <c r="CD45" s="425"/>
      <c r="CE45" s="425"/>
      <c r="CF45" s="425"/>
      <c r="CG45" s="425"/>
      <c r="CH45" s="425"/>
      <c r="CI45" s="425"/>
      <c r="CJ45" s="425"/>
      <c r="CK45" s="425"/>
      <c r="CL45" s="425"/>
      <c r="CM45" s="426"/>
      <c r="CN45" s="424">
        <f>CN50</f>
        <v>3270</v>
      </c>
      <c r="CO45" s="425"/>
      <c r="CP45" s="425"/>
      <c r="CQ45" s="425"/>
      <c r="CR45" s="425"/>
      <c r="CS45" s="425"/>
      <c r="CT45" s="425"/>
      <c r="CU45" s="425"/>
      <c r="CV45" s="425"/>
      <c r="CW45" s="425"/>
      <c r="CX45" s="425"/>
      <c r="CY45" s="425"/>
      <c r="CZ45" s="425"/>
      <c r="DA45" s="427"/>
    </row>
    <row r="46" spans="1:105" ht="12.75">
      <c r="A46" s="367"/>
      <c r="B46" s="368"/>
      <c r="C46" s="368"/>
      <c r="D46" s="368"/>
      <c r="E46" s="368"/>
      <c r="F46" s="368"/>
      <c r="G46" s="369"/>
      <c r="H46" s="370" t="s">
        <v>171</v>
      </c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1"/>
      <c r="T46" s="371"/>
      <c r="U46" s="371"/>
      <c r="V46" s="371"/>
      <c r="W46" s="371"/>
      <c r="X46" s="371"/>
      <c r="Y46" s="371"/>
      <c r="Z46" s="371"/>
      <c r="AA46" s="371"/>
      <c r="AB46" s="371"/>
      <c r="AC46" s="371"/>
      <c r="AD46" s="371"/>
      <c r="AE46" s="371"/>
      <c r="AF46" s="371"/>
      <c r="AG46" s="371"/>
      <c r="AH46" s="371"/>
      <c r="AI46" s="371"/>
      <c r="AJ46" s="371"/>
      <c r="AK46" s="371"/>
      <c r="AL46" s="371"/>
      <c r="AM46" s="371"/>
      <c r="AN46" s="371"/>
      <c r="AO46" s="371"/>
      <c r="AP46" s="371"/>
      <c r="AQ46" s="371"/>
      <c r="AR46" s="371"/>
      <c r="AS46" s="371"/>
      <c r="AT46" s="371"/>
      <c r="AU46" s="371"/>
      <c r="AV46" s="371"/>
      <c r="AW46" s="371"/>
      <c r="AX46" s="371"/>
      <c r="AY46" s="371"/>
      <c r="AZ46" s="371"/>
      <c r="BA46" s="371"/>
      <c r="BB46" s="371"/>
      <c r="BC46" s="371"/>
      <c r="BD46" s="371"/>
      <c r="BE46" s="371"/>
      <c r="BF46" s="371"/>
      <c r="BG46" s="371"/>
      <c r="BH46" s="371"/>
      <c r="BI46" s="371"/>
      <c r="BJ46" s="371"/>
      <c r="BK46" s="372"/>
      <c r="BL46" s="397"/>
      <c r="BM46" s="431"/>
      <c r="BN46" s="431"/>
      <c r="BO46" s="431"/>
      <c r="BP46" s="431"/>
      <c r="BQ46" s="431"/>
      <c r="BR46" s="431"/>
      <c r="BS46" s="431"/>
      <c r="BT46" s="431"/>
      <c r="BU46" s="431"/>
      <c r="BV46" s="431"/>
      <c r="BW46" s="431"/>
      <c r="BX46" s="431"/>
      <c r="BY46" s="432"/>
      <c r="BZ46" s="397"/>
      <c r="CA46" s="431"/>
      <c r="CB46" s="431"/>
      <c r="CC46" s="431"/>
      <c r="CD46" s="431"/>
      <c r="CE46" s="431"/>
      <c r="CF46" s="431"/>
      <c r="CG46" s="431"/>
      <c r="CH46" s="431"/>
      <c r="CI46" s="431"/>
      <c r="CJ46" s="431"/>
      <c r="CK46" s="431"/>
      <c r="CL46" s="431"/>
      <c r="CM46" s="432"/>
      <c r="CN46" s="397"/>
      <c r="CO46" s="431"/>
      <c r="CP46" s="431"/>
      <c r="CQ46" s="431"/>
      <c r="CR46" s="431"/>
      <c r="CS46" s="431"/>
      <c r="CT46" s="431"/>
      <c r="CU46" s="431"/>
      <c r="CV46" s="431"/>
      <c r="CW46" s="431"/>
      <c r="CX46" s="431"/>
      <c r="CY46" s="431"/>
      <c r="CZ46" s="431"/>
      <c r="DA46" s="433"/>
    </row>
    <row r="47" spans="1:105" ht="12.75">
      <c r="A47" s="367" t="s">
        <v>8</v>
      </c>
      <c r="B47" s="368"/>
      <c r="C47" s="368"/>
      <c r="D47" s="368"/>
      <c r="E47" s="368"/>
      <c r="F47" s="368"/>
      <c r="G47" s="369"/>
      <c r="H47" s="370" t="s">
        <v>208</v>
      </c>
      <c r="I47" s="371"/>
      <c r="J47" s="371"/>
      <c r="K47" s="371"/>
      <c r="L47" s="371"/>
      <c r="M47" s="371"/>
      <c r="N47" s="371"/>
      <c r="O47" s="371"/>
      <c r="P47" s="371"/>
      <c r="Q47" s="371"/>
      <c r="R47" s="371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371"/>
      <c r="AF47" s="371"/>
      <c r="AG47" s="371"/>
      <c r="AH47" s="371"/>
      <c r="AI47" s="371"/>
      <c r="AJ47" s="371"/>
      <c r="AK47" s="371"/>
      <c r="AL47" s="371"/>
      <c r="AM47" s="371"/>
      <c r="AN47" s="371"/>
      <c r="AO47" s="371"/>
      <c r="AP47" s="371"/>
      <c r="AQ47" s="371"/>
      <c r="AR47" s="371"/>
      <c r="AS47" s="371"/>
      <c r="AT47" s="371"/>
      <c r="AU47" s="371"/>
      <c r="AV47" s="371"/>
      <c r="AW47" s="371"/>
      <c r="AX47" s="371"/>
      <c r="AY47" s="371"/>
      <c r="AZ47" s="371"/>
      <c r="BA47" s="371"/>
      <c r="BB47" s="371"/>
      <c r="BC47" s="371"/>
      <c r="BD47" s="371"/>
      <c r="BE47" s="371"/>
      <c r="BF47" s="371"/>
      <c r="BG47" s="371"/>
      <c r="BH47" s="371"/>
      <c r="BI47" s="371"/>
      <c r="BJ47" s="371"/>
      <c r="BK47" s="372"/>
      <c r="BL47" s="397"/>
      <c r="BM47" s="431"/>
      <c r="BN47" s="431"/>
      <c r="BO47" s="431"/>
      <c r="BP47" s="431"/>
      <c r="BQ47" s="431"/>
      <c r="BR47" s="431"/>
      <c r="BS47" s="431"/>
      <c r="BT47" s="431"/>
      <c r="BU47" s="431"/>
      <c r="BV47" s="431"/>
      <c r="BW47" s="431"/>
      <c r="BX47" s="431"/>
      <c r="BY47" s="432"/>
      <c r="BZ47" s="397"/>
      <c r="CA47" s="431"/>
      <c r="CB47" s="431"/>
      <c r="CC47" s="431"/>
      <c r="CD47" s="431"/>
      <c r="CE47" s="431"/>
      <c r="CF47" s="431"/>
      <c r="CG47" s="431"/>
      <c r="CH47" s="431"/>
      <c r="CI47" s="431"/>
      <c r="CJ47" s="431"/>
      <c r="CK47" s="431"/>
      <c r="CL47" s="431"/>
      <c r="CM47" s="432"/>
      <c r="CN47" s="397"/>
      <c r="CO47" s="431"/>
      <c r="CP47" s="431"/>
      <c r="CQ47" s="431"/>
      <c r="CR47" s="431"/>
      <c r="CS47" s="431"/>
      <c r="CT47" s="431"/>
      <c r="CU47" s="431"/>
      <c r="CV47" s="431"/>
      <c r="CW47" s="431"/>
      <c r="CX47" s="431"/>
      <c r="CY47" s="431"/>
      <c r="CZ47" s="431"/>
      <c r="DA47" s="433"/>
    </row>
    <row r="48" spans="1:105" ht="12.75">
      <c r="A48" s="367" t="s">
        <v>12</v>
      </c>
      <c r="B48" s="368"/>
      <c r="C48" s="368"/>
      <c r="D48" s="368"/>
      <c r="E48" s="368"/>
      <c r="F48" s="368"/>
      <c r="G48" s="369"/>
      <c r="H48" s="370" t="s">
        <v>209</v>
      </c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371"/>
      <c r="T48" s="371"/>
      <c r="U48" s="371"/>
      <c r="V48" s="371"/>
      <c r="W48" s="371"/>
      <c r="X48" s="371"/>
      <c r="Y48" s="371"/>
      <c r="Z48" s="371"/>
      <c r="AA48" s="371"/>
      <c r="AB48" s="371"/>
      <c r="AC48" s="371"/>
      <c r="AD48" s="371"/>
      <c r="AE48" s="371"/>
      <c r="AF48" s="371"/>
      <c r="AG48" s="371"/>
      <c r="AH48" s="371"/>
      <c r="AI48" s="371"/>
      <c r="AJ48" s="371"/>
      <c r="AK48" s="371"/>
      <c r="AL48" s="371"/>
      <c r="AM48" s="371"/>
      <c r="AN48" s="371"/>
      <c r="AO48" s="371"/>
      <c r="AP48" s="371"/>
      <c r="AQ48" s="371"/>
      <c r="AR48" s="371"/>
      <c r="AS48" s="371"/>
      <c r="AT48" s="371"/>
      <c r="AU48" s="371"/>
      <c r="AV48" s="371"/>
      <c r="AW48" s="371"/>
      <c r="AX48" s="371"/>
      <c r="AY48" s="371"/>
      <c r="AZ48" s="371"/>
      <c r="BA48" s="371"/>
      <c r="BB48" s="371"/>
      <c r="BC48" s="371"/>
      <c r="BD48" s="371"/>
      <c r="BE48" s="371"/>
      <c r="BF48" s="371"/>
      <c r="BG48" s="371"/>
      <c r="BH48" s="371"/>
      <c r="BI48" s="371"/>
      <c r="BJ48" s="371"/>
      <c r="BK48" s="372"/>
      <c r="BL48" s="397"/>
      <c r="BM48" s="431"/>
      <c r="BN48" s="431"/>
      <c r="BO48" s="431"/>
      <c r="BP48" s="431"/>
      <c r="BQ48" s="431"/>
      <c r="BR48" s="431"/>
      <c r="BS48" s="431"/>
      <c r="BT48" s="431"/>
      <c r="BU48" s="431"/>
      <c r="BV48" s="431"/>
      <c r="BW48" s="431"/>
      <c r="BX48" s="431"/>
      <c r="BY48" s="432"/>
      <c r="BZ48" s="397"/>
      <c r="CA48" s="431"/>
      <c r="CB48" s="431"/>
      <c r="CC48" s="431"/>
      <c r="CD48" s="431"/>
      <c r="CE48" s="431"/>
      <c r="CF48" s="431"/>
      <c r="CG48" s="431"/>
      <c r="CH48" s="431"/>
      <c r="CI48" s="431"/>
      <c r="CJ48" s="431"/>
      <c r="CK48" s="431"/>
      <c r="CL48" s="431"/>
      <c r="CM48" s="432"/>
      <c r="CN48" s="397"/>
      <c r="CO48" s="431"/>
      <c r="CP48" s="431"/>
      <c r="CQ48" s="431"/>
      <c r="CR48" s="431"/>
      <c r="CS48" s="431"/>
      <c r="CT48" s="431"/>
      <c r="CU48" s="431"/>
      <c r="CV48" s="431"/>
      <c r="CW48" s="431"/>
      <c r="CX48" s="431"/>
      <c r="CY48" s="431"/>
      <c r="CZ48" s="431"/>
      <c r="DA48" s="433"/>
    </row>
    <row r="49" spans="1:105" ht="12.75">
      <c r="A49" s="367" t="s">
        <v>33</v>
      </c>
      <c r="B49" s="368"/>
      <c r="C49" s="368"/>
      <c r="D49" s="368"/>
      <c r="E49" s="368"/>
      <c r="F49" s="368"/>
      <c r="G49" s="369"/>
      <c r="H49" s="370" t="s">
        <v>210</v>
      </c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  <c r="AN49" s="371"/>
      <c r="AO49" s="371"/>
      <c r="AP49" s="371"/>
      <c r="AQ49" s="371"/>
      <c r="AR49" s="371"/>
      <c r="AS49" s="371"/>
      <c r="AT49" s="371"/>
      <c r="AU49" s="371"/>
      <c r="AV49" s="371"/>
      <c r="AW49" s="371"/>
      <c r="AX49" s="371"/>
      <c r="AY49" s="371"/>
      <c r="AZ49" s="371"/>
      <c r="BA49" s="371"/>
      <c r="BB49" s="371"/>
      <c r="BC49" s="371"/>
      <c r="BD49" s="371"/>
      <c r="BE49" s="371"/>
      <c r="BF49" s="371"/>
      <c r="BG49" s="371"/>
      <c r="BH49" s="371"/>
      <c r="BI49" s="371"/>
      <c r="BJ49" s="371"/>
      <c r="BK49" s="372"/>
      <c r="BL49" s="397"/>
      <c r="BM49" s="431"/>
      <c r="BN49" s="431"/>
      <c r="BO49" s="431"/>
      <c r="BP49" s="431"/>
      <c r="BQ49" s="431"/>
      <c r="BR49" s="431"/>
      <c r="BS49" s="431"/>
      <c r="BT49" s="431"/>
      <c r="BU49" s="431"/>
      <c r="BV49" s="431"/>
      <c r="BW49" s="431"/>
      <c r="BX49" s="431"/>
      <c r="BY49" s="432"/>
      <c r="BZ49" s="397"/>
      <c r="CA49" s="431"/>
      <c r="CB49" s="431"/>
      <c r="CC49" s="431"/>
      <c r="CD49" s="431"/>
      <c r="CE49" s="431"/>
      <c r="CF49" s="431"/>
      <c r="CG49" s="431"/>
      <c r="CH49" s="431"/>
      <c r="CI49" s="431"/>
      <c r="CJ49" s="431"/>
      <c r="CK49" s="431"/>
      <c r="CL49" s="431"/>
      <c r="CM49" s="432"/>
      <c r="CN49" s="397"/>
      <c r="CO49" s="431"/>
      <c r="CP49" s="431"/>
      <c r="CQ49" s="431"/>
      <c r="CR49" s="431"/>
      <c r="CS49" s="431"/>
      <c r="CT49" s="431"/>
      <c r="CU49" s="431"/>
      <c r="CV49" s="431"/>
      <c r="CW49" s="431"/>
      <c r="CX49" s="431"/>
      <c r="CY49" s="431"/>
      <c r="CZ49" s="431"/>
      <c r="DA49" s="433"/>
    </row>
    <row r="50" spans="1:105" ht="13.5" thickBot="1">
      <c r="A50" s="377" t="s">
        <v>119</v>
      </c>
      <c r="B50" s="378"/>
      <c r="C50" s="378"/>
      <c r="D50" s="378"/>
      <c r="E50" s="378"/>
      <c r="F50" s="378"/>
      <c r="G50" s="379"/>
      <c r="H50" s="380" t="s">
        <v>211</v>
      </c>
      <c r="I50" s="381"/>
      <c r="J50" s="381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AQ50" s="381"/>
      <c r="AR50" s="381"/>
      <c r="AS50" s="381"/>
      <c r="AT50" s="381"/>
      <c r="AU50" s="381"/>
      <c r="AV50" s="381"/>
      <c r="AW50" s="381"/>
      <c r="AX50" s="381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2"/>
      <c r="BL50" s="383">
        <f>1907+972</f>
        <v>2879</v>
      </c>
      <c r="BM50" s="384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4"/>
      <c r="BY50" s="385"/>
      <c r="BZ50" s="383">
        <v>910</v>
      </c>
      <c r="CA50" s="384"/>
      <c r="CB50" s="384"/>
      <c r="CC50" s="384"/>
      <c r="CD50" s="384"/>
      <c r="CE50" s="384"/>
      <c r="CF50" s="384"/>
      <c r="CG50" s="384"/>
      <c r="CH50" s="384"/>
      <c r="CI50" s="384"/>
      <c r="CJ50" s="384"/>
      <c r="CK50" s="384"/>
      <c r="CL50" s="384"/>
      <c r="CM50" s="385"/>
      <c r="CN50" s="383">
        <v>3270</v>
      </c>
      <c r="CO50" s="384"/>
      <c r="CP50" s="384"/>
      <c r="CQ50" s="384"/>
      <c r="CR50" s="384"/>
      <c r="CS50" s="384"/>
      <c r="CT50" s="384"/>
      <c r="CU50" s="384"/>
      <c r="CV50" s="384"/>
      <c r="CW50" s="384"/>
      <c r="CX50" s="384"/>
      <c r="CY50" s="384"/>
      <c r="CZ50" s="384"/>
      <c r="DA50" s="386"/>
    </row>
    <row r="51" spans="1:105" ht="12.75">
      <c r="A51" s="387" t="s">
        <v>212</v>
      </c>
      <c r="B51" s="388"/>
      <c r="C51" s="388"/>
      <c r="D51" s="388"/>
      <c r="E51" s="388"/>
      <c r="F51" s="388"/>
      <c r="G51" s="389"/>
      <c r="H51" s="390" t="s">
        <v>213</v>
      </c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91"/>
      <c r="AI51" s="391"/>
      <c r="AJ51" s="391"/>
      <c r="AK51" s="391"/>
      <c r="AL51" s="391"/>
      <c r="AM51" s="391"/>
      <c r="AN51" s="391"/>
      <c r="AO51" s="391"/>
      <c r="AP51" s="391"/>
      <c r="AQ51" s="391"/>
      <c r="AR51" s="391"/>
      <c r="AS51" s="391"/>
      <c r="AT51" s="391"/>
      <c r="AU51" s="391"/>
      <c r="AV51" s="391"/>
      <c r="AW51" s="391"/>
      <c r="AX51" s="391"/>
      <c r="AY51" s="391"/>
      <c r="AZ51" s="391"/>
      <c r="BA51" s="391"/>
      <c r="BB51" s="391"/>
      <c r="BC51" s="391"/>
      <c r="BD51" s="391"/>
      <c r="BE51" s="391"/>
      <c r="BF51" s="391"/>
      <c r="BG51" s="391"/>
      <c r="BH51" s="391"/>
      <c r="BI51" s="391"/>
      <c r="BJ51" s="391"/>
      <c r="BK51" s="392"/>
      <c r="BL51" s="424"/>
      <c r="BM51" s="425"/>
      <c r="BN51" s="425"/>
      <c r="BO51" s="425"/>
      <c r="BP51" s="425"/>
      <c r="BQ51" s="425"/>
      <c r="BR51" s="425"/>
      <c r="BS51" s="425"/>
      <c r="BT51" s="425"/>
      <c r="BU51" s="425"/>
      <c r="BV51" s="425"/>
      <c r="BW51" s="425"/>
      <c r="BX51" s="425"/>
      <c r="BY51" s="426"/>
      <c r="BZ51" s="424"/>
      <c r="CA51" s="425"/>
      <c r="CB51" s="425"/>
      <c r="CC51" s="425"/>
      <c r="CD51" s="425"/>
      <c r="CE51" s="425"/>
      <c r="CF51" s="425"/>
      <c r="CG51" s="425"/>
      <c r="CH51" s="425"/>
      <c r="CI51" s="425"/>
      <c r="CJ51" s="425"/>
      <c r="CK51" s="425"/>
      <c r="CL51" s="425"/>
      <c r="CM51" s="426"/>
      <c r="CN51" s="424"/>
      <c r="CO51" s="425"/>
      <c r="CP51" s="425"/>
      <c r="CQ51" s="425"/>
      <c r="CR51" s="425"/>
      <c r="CS51" s="425"/>
      <c r="CT51" s="425"/>
      <c r="CU51" s="425"/>
      <c r="CV51" s="425"/>
      <c r="CW51" s="425"/>
      <c r="CX51" s="425"/>
      <c r="CY51" s="425"/>
      <c r="CZ51" s="425"/>
      <c r="DA51" s="427"/>
    </row>
    <row r="52" spans="1:105" ht="12.75">
      <c r="A52" s="367" t="s">
        <v>8</v>
      </c>
      <c r="B52" s="368"/>
      <c r="C52" s="368"/>
      <c r="D52" s="368"/>
      <c r="E52" s="368"/>
      <c r="F52" s="368"/>
      <c r="G52" s="369"/>
      <c r="H52" s="370" t="s">
        <v>214</v>
      </c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371"/>
      <c r="AJ52" s="371"/>
      <c r="AK52" s="371"/>
      <c r="AL52" s="371"/>
      <c r="AM52" s="371"/>
      <c r="AN52" s="371"/>
      <c r="AO52" s="371"/>
      <c r="AP52" s="371"/>
      <c r="AQ52" s="371"/>
      <c r="AR52" s="371"/>
      <c r="AS52" s="371"/>
      <c r="AT52" s="371"/>
      <c r="AU52" s="371"/>
      <c r="AV52" s="371"/>
      <c r="AW52" s="371"/>
      <c r="AX52" s="371"/>
      <c r="AY52" s="371"/>
      <c r="AZ52" s="371"/>
      <c r="BA52" s="371"/>
      <c r="BB52" s="371"/>
      <c r="BC52" s="371"/>
      <c r="BD52" s="371"/>
      <c r="BE52" s="371"/>
      <c r="BF52" s="371"/>
      <c r="BG52" s="371"/>
      <c r="BH52" s="371"/>
      <c r="BI52" s="371"/>
      <c r="BJ52" s="371"/>
      <c r="BK52" s="372"/>
      <c r="BL52" s="397"/>
      <c r="BM52" s="431"/>
      <c r="BN52" s="431"/>
      <c r="BO52" s="431"/>
      <c r="BP52" s="431"/>
      <c r="BQ52" s="431"/>
      <c r="BR52" s="431"/>
      <c r="BS52" s="431"/>
      <c r="BT52" s="431"/>
      <c r="BU52" s="431"/>
      <c r="BV52" s="431"/>
      <c r="BW52" s="431"/>
      <c r="BX52" s="431"/>
      <c r="BY52" s="432"/>
      <c r="BZ52" s="397"/>
      <c r="CA52" s="431"/>
      <c r="CB52" s="431"/>
      <c r="CC52" s="431"/>
      <c r="CD52" s="431"/>
      <c r="CE52" s="431"/>
      <c r="CF52" s="431"/>
      <c r="CG52" s="431"/>
      <c r="CH52" s="431"/>
      <c r="CI52" s="431"/>
      <c r="CJ52" s="431"/>
      <c r="CK52" s="431"/>
      <c r="CL52" s="431"/>
      <c r="CM52" s="432"/>
      <c r="CN52" s="397"/>
      <c r="CO52" s="431"/>
      <c r="CP52" s="431"/>
      <c r="CQ52" s="431"/>
      <c r="CR52" s="431"/>
      <c r="CS52" s="431"/>
      <c r="CT52" s="431"/>
      <c r="CU52" s="431"/>
      <c r="CV52" s="431"/>
      <c r="CW52" s="431"/>
      <c r="CX52" s="431"/>
      <c r="CY52" s="431"/>
      <c r="CZ52" s="431"/>
      <c r="DA52" s="433"/>
    </row>
    <row r="53" spans="1:105" ht="12.75">
      <c r="A53" s="367" t="s">
        <v>12</v>
      </c>
      <c r="B53" s="368"/>
      <c r="C53" s="368"/>
      <c r="D53" s="368"/>
      <c r="E53" s="368"/>
      <c r="F53" s="368"/>
      <c r="G53" s="369"/>
      <c r="H53" s="370" t="s">
        <v>215</v>
      </c>
      <c r="I53" s="371"/>
      <c r="J53" s="371"/>
      <c r="K53" s="371"/>
      <c r="L53" s="371"/>
      <c r="M53" s="371"/>
      <c r="N53" s="371"/>
      <c r="O53" s="371"/>
      <c r="P53" s="371"/>
      <c r="Q53" s="371"/>
      <c r="R53" s="371"/>
      <c r="S53" s="371"/>
      <c r="T53" s="371"/>
      <c r="U53" s="371"/>
      <c r="V53" s="371"/>
      <c r="W53" s="371"/>
      <c r="X53" s="371"/>
      <c r="Y53" s="371"/>
      <c r="Z53" s="371"/>
      <c r="AA53" s="371"/>
      <c r="AB53" s="371"/>
      <c r="AC53" s="371"/>
      <c r="AD53" s="371"/>
      <c r="AE53" s="371"/>
      <c r="AF53" s="371"/>
      <c r="AG53" s="371"/>
      <c r="AH53" s="371"/>
      <c r="AI53" s="371"/>
      <c r="AJ53" s="371"/>
      <c r="AK53" s="371"/>
      <c r="AL53" s="371"/>
      <c r="AM53" s="371"/>
      <c r="AN53" s="371"/>
      <c r="AO53" s="371"/>
      <c r="AP53" s="371"/>
      <c r="AQ53" s="371"/>
      <c r="AR53" s="371"/>
      <c r="AS53" s="371"/>
      <c r="AT53" s="371"/>
      <c r="AU53" s="371"/>
      <c r="AV53" s="371"/>
      <c r="AW53" s="371"/>
      <c r="AX53" s="371"/>
      <c r="AY53" s="371"/>
      <c r="AZ53" s="371"/>
      <c r="BA53" s="371"/>
      <c r="BB53" s="371"/>
      <c r="BC53" s="371"/>
      <c r="BD53" s="371"/>
      <c r="BE53" s="371"/>
      <c r="BF53" s="371"/>
      <c r="BG53" s="371"/>
      <c r="BH53" s="371"/>
      <c r="BI53" s="371"/>
      <c r="BJ53" s="371"/>
      <c r="BK53" s="372"/>
      <c r="BL53" s="397"/>
      <c r="BM53" s="431"/>
      <c r="BN53" s="431"/>
      <c r="BO53" s="431"/>
      <c r="BP53" s="431"/>
      <c r="BQ53" s="431"/>
      <c r="BR53" s="431"/>
      <c r="BS53" s="431"/>
      <c r="BT53" s="431"/>
      <c r="BU53" s="431"/>
      <c r="BV53" s="431"/>
      <c r="BW53" s="431"/>
      <c r="BX53" s="431"/>
      <c r="BY53" s="432"/>
      <c r="BZ53" s="397"/>
      <c r="CA53" s="431"/>
      <c r="CB53" s="431"/>
      <c r="CC53" s="431"/>
      <c r="CD53" s="431"/>
      <c r="CE53" s="431"/>
      <c r="CF53" s="431"/>
      <c r="CG53" s="431"/>
      <c r="CH53" s="431"/>
      <c r="CI53" s="431"/>
      <c r="CJ53" s="431"/>
      <c r="CK53" s="431"/>
      <c r="CL53" s="431"/>
      <c r="CM53" s="432"/>
      <c r="CN53" s="397"/>
      <c r="CO53" s="431"/>
      <c r="CP53" s="431"/>
      <c r="CQ53" s="431"/>
      <c r="CR53" s="431"/>
      <c r="CS53" s="431"/>
      <c r="CT53" s="431"/>
      <c r="CU53" s="431"/>
      <c r="CV53" s="431"/>
      <c r="CW53" s="431"/>
      <c r="CX53" s="431"/>
      <c r="CY53" s="431"/>
      <c r="CZ53" s="431"/>
      <c r="DA53" s="433"/>
    </row>
    <row r="54" spans="1:105" ht="13.5" thickBot="1">
      <c r="A54" s="377"/>
      <c r="B54" s="378"/>
      <c r="C54" s="378"/>
      <c r="D54" s="378"/>
      <c r="E54" s="378"/>
      <c r="F54" s="378"/>
      <c r="G54" s="379"/>
      <c r="H54" s="380" t="s">
        <v>216</v>
      </c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81"/>
      <c r="AR54" s="381"/>
      <c r="AS54" s="381"/>
      <c r="AT54" s="381"/>
      <c r="AU54" s="381"/>
      <c r="AV54" s="381"/>
      <c r="AW54" s="381"/>
      <c r="AX54" s="381"/>
      <c r="AY54" s="381"/>
      <c r="AZ54" s="381"/>
      <c r="BA54" s="381"/>
      <c r="BB54" s="381"/>
      <c r="BC54" s="381"/>
      <c r="BD54" s="381"/>
      <c r="BE54" s="381"/>
      <c r="BF54" s="381"/>
      <c r="BG54" s="381"/>
      <c r="BH54" s="381"/>
      <c r="BI54" s="381"/>
      <c r="BJ54" s="381"/>
      <c r="BK54" s="382"/>
      <c r="BL54" s="383"/>
      <c r="BM54" s="384"/>
      <c r="BN54" s="384"/>
      <c r="BO54" s="384"/>
      <c r="BP54" s="384"/>
      <c r="BQ54" s="384"/>
      <c r="BR54" s="384"/>
      <c r="BS54" s="384"/>
      <c r="BT54" s="384"/>
      <c r="BU54" s="384"/>
      <c r="BV54" s="384"/>
      <c r="BW54" s="384"/>
      <c r="BX54" s="384"/>
      <c r="BY54" s="385"/>
      <c r="BZ54" s="383"/>
      <c r="CA54" s="384"/>
      <c r="CB54" s="384"/>
      <c r="CC54" s="384"/>
      <c r="CD54" s="384"/>
      <c r="CE54" s="384"/>
      <c r="CF54" s="384"/>
      <c r="CG54" s="384"/>
      <c r="CH54" s="384"/>
      <c r="CI54" s="384"/>
      <c r="CJ54" s="384"/>
      <c r="CK54" s="384"/>
      <c r="CL54" s="384"/>
      <c r="CM54" s="385"/>
      <c r="CN54" s="434"/>
      <c r="CO54" s="435"/>
      <c r="CP54" s="435"/>
      <c r="CQ54" s="435"/>
      <c r="CR54" s="435"/>
      <c r="CS54" s="435"/>
      <c r="CT54" s="435"/>
      <c r="CU54" s="435"/>
      <c r="CV54" s="435"/>
      <c r="CW54" s="435"/>
      <c r="CX54" s="435"/>
      <c r="CY54" s="435"/>
      <c r="CZ54" s="435"/>
      <c r="DA54" s="436"/>
    </row>
    <row r="55" spans="1:105" ht="12.75">
      <c r="A55" s="387" t="s">
        <v>217</v>
      </c>
      <c r="B55" s="388"/>
      <c r="C55" s="388"/>
      <c r="D55" s="388"/>
      <c r="E55" s="388"/>
      <c r="F55" s="388"/>
      <c r="G55" s="389"/>
      <c r="H55" s="390" t="s">
        <v>218</v>
      </c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  <c r="AL55" s="391"/>
      <c r="AM55" s="391"/>
      <c r="AN55" s="391"/>
      <c r="AO55" s="391"/>
      <c r="AP55" s="391"/>
      <c r="AQ55" s="391"/>
      <c r="AR55" s="391"/>
      <c r="AS55" s="391"/>
      <c r="AT55" s="391"/>
      <c r="AU55" s="391"/>
      <c r="AV55" s="391"/>
      <c r="AW55" s="391"/>
      <c r="AX55" s="391"/>
      <c r="AY55" s="391"/>
      <c r="AZ55" s="391"/>
      <c r="BA55" s="391"/>
      <c r="BB55" s="391"/>
      <c r="BC55" s="391"/>
      <c r="BD55" s="391"/>
      <c r="BE55" s="391"/>
      <c r="BF55" s="391"/>
      <c r="BG55" s="391"/>
      <c r="BH55" s="391"/>
      <c r="BI55" s="391"/>
      <c r="BJ55" s="391"/>
      <c r="BK55" s="392"/>
      <c r="BL55" s="424"/>
      <c r="BM55" s="425"/>
      <c r="BN55" s="425"/>
      <c r="BO55" s="425"/>
      <c r="BP55" s="425"/>
      <c r="BQ55" s="425"/>
      <c r="BR55" s="425"/>
      <c r="BS55" s="425"/>
      <c r="BT55" s="425"/>
      <c r="BU55" s="425"/>
      <c r="BV55" s="425"/>
      <c r="BW55" s="425"/>
      <c r="BX55" s="425"/>
      <c r="BY55" s="426"/>
      <c r="BZ55" s="424"/>
      <c r="CA55" s="425"/>
      <c r="CB55" s="425"/>
      <c r="CC55" s="425"/>
      <c r="CD55" s="425"/>
      <c r="CE55" s="425"/>
      <c r="CF55" s="425"/>
      <c r="CG55" s="425"/>
      <c r="CH55" s="425"/>
      <c r="CI55" s="425"/>
      <c r="CJ55" s="425"/>
      <c r="CK55" s="425"/>
      <c r="CL55" s="425"/>
      <c r="CM55" s="426"/>
      <c r="CN55" s="424"/>
      <c r="CO55" s="425"/>
      <c r="CP55" s="425"/>
      <c r="CQ55" s="425"/>
      <c r="CR55" s="425"/>
      <c r="CS55" s="425"/>
      <c r="CT55" s="425"/>
      <c r="CU55" s="425"/>
      <c r="CV55" s="425"/>
      <c r="CW55" s="425"/>
      <c r="CX55" s="425"/>
      <c r="CY55" s="425"/>
      <c r="CZ55" s="425"/>
      <c r="DA55" s="427"/>
    </row>
    <row r="56" spans="1:105" ht="12.75">
      <c r="A56" s="367" t="s">
        <v>8</v>
      </c>
      <c r="B56" s="368"/>
      <c r="C56" s="368"/>
      <c r="D56" s="368"/>
      <c r="E56" s="368"/>
      <c r="F56" s="368"/>
      <c r="G56" s="369"/>
      <c r="H56" s="370" t="s">
        <v>219</v>
      </c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1"/>
      <c r="AN56" s="371"/>
      <c r="AO56" s="371"/>
      <c r="AP56" s="371"/>
      <c r="AQ56" s="371"/>
      <c r="AR56" s="371"/>
      <c r="AS56" s="371"/>
      <c r="AT56" s="371"/>
      <c r="AU56" s="371"/>
      <c r="AV56" s="371"/>
      <c r="AW56" s="371"/>
      <c r="AX56" s="371"/>
      <c r="AY56" s="371"/>
      <c r="AZ56" s="371"/>
      <c r="BA56" s="371"/>
      <c r="BB56" s="371"/>
      <c r="BC56" s="371"/>
      <c r="BD56" s="371"/>
      <c r="BE56" s="371"/>
      <c r="BF56" s="371"/>
      <c r="BG56" s="371"/>
      <c r="BH56" s="371"/>
      <c r="BI56" s="371"/>
      <c r="BJ56" s="371"/>
      <c r="BK56" s="372"/>
      <c r="BL56" s="397"/>
      <c r="BM56" s="431"/>
      <c r="BN56" s="431"/>
      <c r="BO56" s="431"/>
      <c r="BP56" s="431"/>
      <c r="BQ56" s="431"/>
      <c r="BR56" s="431"/>
      <c r="BS56" s="431"/>
      <c r="BT56" s="431"/>
      <c r="BU56" s="431"/>
      <c r="BV56" s="431"/>
      <c r="BW56" s="431"/>
      <c r="BX56" s="431"/>
      <c r="BY56" s="432"/>
      <c r="BZ56" s="397"/>
      <c r="CA56" s="431"/>
      <c r="CB56" s="431"/>
      <c r="CC56" s="431"/>
      <c r="CD56" s="431"/>
      <c r="CE56" s="431"/>
      <c r="CF56" s="431"/>
      <c r="CG56" s="431"/>
      <c r="CH56" s="431"/>
      <c r="CI56" s="431"/>
      <c r="CJ56" s="431"/>
      <c r="CK56" s="431"/>
      <c r="CL56" s="431"/>
      <c r="CM56" s="432"/>
      <c r="CN56" s="397"/>
      <c r="CO56" s="431"/>
      <c r="CP56" s="431"/>
      <c r="CQ56" s="431"/>
      <c r="CR56" s="431"/>
      <c r="CS56" s="431"/>
      <c r="CT56" s="431"/>
      <c r="CU56" s="431"/>
      <c r="CV56" s="431"/>
      <c r="CW56" s="431"/>
      <c r="CX56" s="431"/>
      <c r="CY56" s="431"/>
      <c r="CZ56" s="431"/>
      <c r="DA56" s="433"/>
    </row>
    <row r="57" spans="1:105" ht="12.75">
      <c r="A57" s="367" t="s">
        <v>12</v>
      </c>
      <c r="B57" s="368"/>
      <c r="C57" s="368"/>
      <c r="D57" s="368"/>
      <c r="E57" s="368"/>
      <c r="F57" s="368"/>
      <c r="G57" s="369"/>
      <c r="H57" s="370" t="s">
        <v>220</v>
      </c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  <c r="AO57" s="371"/>
      <c r="AP57" s="371"/>
      <c r="AQ57" s="371"/>
      <c r="AR57" s="371"/>
      <c r="AS57" s="371"/>
      <c r="AT57" s="371"/>
      <c r="AU57" s="371"/>
      <c r="AV57" s="371"/>
      <c r="AW57" s="371"/>
      <c r="AX57" s="371"/>
      <c r="AY57" s="371"/>
      <c r="AZ57" s="371"/>
      <c r="BA57" s="371"/>
      <c r="BB57" s="371"/>
      <c r="BC57" s="371"/>
      <c r="BD57" s="371"/>
      <c r="BE57" s="371"/>
      <c r="BF57" s="371"/>
      <c r="BG57" s="371"/>
      <c r="BH57" s="371"/>
      <c r="BI57" s="371"/>
      <c r="BJ57" s="371"/>
      <c r="BK57" s="372"/>
      <c r="BL57" s="397"/>
      <c r="BM57" s="431"/>
      <c r="BN57" s="431"/>
      <c r="BO57" s="431"/>
      <c r="BP57" s="431"/>
      <c r="BQ57" s="431"/>
      <c r="BR57" s="431"/>
      <c r="BS57" s="431"/>
      <c r="BT57" s="431"/>
      <c r="BU57" s="431"/>
      <c r="BV57" s="431"/>
      <c r="BW57" s="431"/>
      <c r="BX57" s="431"/>
      <c r="BY57" s="432"/>
      <c r="BZ57" s="397"/>
      <c r="CA57" s="431"/>
      <c r="CB57" s="431"/>
      <c r="CC57" s="431"/>
      <c r="CD57" s="431"/>
      <c r="CE57" s="431"/>
      <c r="CF57" s="431"/>
      <c r="CG57" s="431"/>
      <c r="CH57" s="431"/>
      <c r="CI57" s="431"/>
      <c r="CJ57" s="431"/>
      <c r="CK57" s="431"/>
      <c r="CL57" s="431"/>
      <c r="CM57" s="432"/>
      <c r="CN57" s="397"/>
      <c r="CO57" s="431"/>
      <c r="CP57" s="431"/>
      <c r="CQ57" s="431"/>
      <c r="CR57" s="431"/>
      <c r="CS57" s="431"/>
      <c r="CT57" s="431"/>
      <c r="CU57" s="431"/>
      <c r="CV57" s="431"/>
      <c r="CW57" s="431"/>
      <c r="CX57" s="431"/>
      <c r="CY57" s="431"/>
      <c r="CZ57" s="431"/>
      <c r="DA57" s="433"/>
    </row>
    <row r="58" spans="1:105" ht="13.5" thickBot="1">
      <c r="A58" s="377"/>
      <c r="B58" s="378"/>
      <c r="C58" s="378"/>
      <c r="D58" s="378"/>
      <c r="E58" s="378"/>
      <c r="F58" s="378"/>
      <c r="G58" s="379"/>
      <c r="H58" s="380" t="s">
        <v>216</v>
      </c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Q58" s="381"/>
      <c r="AR58" s="381"/>
      <c r="AS58" s="381"/>
      <c r="AT58" s="381"/>
      <c r="AU58" s="381"/>
      <c r="AV58" s="381"/>
      <c r="AW58" s="381"/>
      <c r="AX58" s="381"/>
      <c r="AY58" s="381"/>
      <c r="AZ58" s="381"/>
      <c r="BA58" s="381"/>
      <c r="BB58" s="381"/>
      <c r="BC58" s="381"/>
      <c r="BD58" s="381"/>
      <c r="BE58" s="381"/>
      <c r="BF58" s="381"/>
      <c r="BG58" s="381"/>
      <c r="BH58" s="381"/>
      <c r="BI58" s="381"/>
      <c r="BJ58" s="381"/>
      <c r="BK58" s="382"/>
      <c r="BL58" s="383"/>
      <c r="BM58" s="384"/>
      <c r="BN58" s="384"/>
      <c r="BO58" s="384"/>
      <c r="BP58" s="384"/>
      <c r="BQ58" s="384"/>
      <c r="BR58" s="384"/>
      <c r="BS58" s="384"/>
      <c r="BT58" s="384"/>
      <c r="BU58" s="384"/>
      <c r="BV58" s="384"/>
      <c r="BW58" s="384"/>
      <c r="BX58" s="384"/>
      <c r="BY58" s="385"/>
      <c r="BZ58" s="383"/>
      <c r="CA58" s="384"/>
      <c r="CB58" s="384"/>
      <c r="CC58" s="384"/>
      <c r="CD58" s="384"/>
      <c r="CE58" s="384"/>
      <c r="CF58" s="384"/>
      <c r="CG58" s="384"/>
      <c r="CH58" s="384"/>
      <c r="CI58" s="384"/>
      <c r="CJ58" s="384"/>
      <c r="CK58" s="384"/>
      <c r="CL58" s="384"/>
      <c r="CM58" s="385"/>
      <c r="CN58" s="383"/>
      <c r="CO58" s="384"/>
      <c r="CP58" s="384"/>
      <c r="CQ58" s="384"/>
      <c r="CR58" s="384"/>
      <c r="CS58" s="384"/>
      <c r="CT58" s="384"/>
      <c r="CU58" s="384"/>
      <c r="CV58" s="384"/>
      <c r="CW58" s="384"/>
      <c r="CX58" s="384"/>
      <c r="CY58" s="384"/>
      <c r="CZ58" s="384"/>
      <c r="DA58" s="386"/>
    </row>
    <row r="59" spans="1:105" ht="12.75">
      <c r="A59" s="387" t="s">
        <v>221</v>
      </c>
      <c r="B59" s="388"/>
      <c r="C59" s="388"/>
      <c r="D59" s="388"/>
      <c r="E59" s="388"/>
      <c r="F59" s="388"/>
      <c r="G59" s="389"/>
      <c r="H59" s="390" t="s">
        <v>222</v>
      </c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1"/>
      <c r="AP59" s="391"/>
      <c r="AQ59" s="391"/>
      <c r="AR59" s="391"/>
      <c r="AS59" s="391"/>
      <c r="AT59" s="391"/>
      <c r="AU59" s="391"/>
      <c r="AV59" s="391"/>
      <c r="AW59" s="391"/>
      <c r="AX59" s="391"/>
      <c r="AY59" s="391"/>
      <c r="AZ59" s="391"/>
      <c r="BA59" s="391"/>
      <c r="BB59" s="391"/>
      <c r="BC59" s="391"/>
      <c r="BD59" s="391"/>
      <c r="BE59" s="391"/>
      <c r="BF59" s="391"/>
      <c r="BG59" s="391"/>
      <c r="BH59" s="391"/>
      <c r="BI59" s="391"/>
      <c r="BJ59" s="391"/>
      <c r="BK59" s="392"/>
      <c r="BL59" s="424">
        <f>BL61+BL63</f>
        <v>0</v>
      </c>
      <c r="BM59" s="425"/>
      <c r="BN59" s="425"/>
      <c r="BO59" s="425"/>
      <c r="BP59" s="425"/>
      <c r="BQ59" s="425"/>
      <c r="BR59" s="425"/>
      <c r="BS59" s="425"/>
      <c r="BT59" s="425"/>
      <c r="BU59" s="425"/>
      <c r="BV59" s="425"/>
      <c r="BW59" s="425"/>
      <c r="BX59" s="425"/>
      <c r="BY59" s="426"/>
      <c r="BZ59" s="424">
        <f>BZ61+BZ63</f>
        <v>0</v>
      </c>
      <c r="CA59" s="425"/>
      <c r="CB59" s="425"/>
      <c r="CC59" s="425"/>
      <c r="CD59" s="425"/>
      <c r="CE59" s="425"/>
      <c r="CF59" s="425"/>
      <c r="CG59" s="425"/>
      <c r="CH59" s="425"/>
      <c r="CI59" s="425"/>
      <c r="CJ59" s="425"/>
      <c r="CK59" s="425"/>
      <c r="CL59" s="425"/>
      <c r="CM59" s="426"/>
      <c r="CN59" s="424">
        <f>CN61+CN63</f>
        <v>0</v>
      </c>
      <c r="CO59" s="425"/>
      <c r="CP59" s="425"/>
      <c r="CQ59" s="425"/>
      <c r="CR59" s="425"/>
      <c r="CS59" s="425"/>
      <c r="CT59" s="425"/>
      <c r="CU59" s="425"/>
      <c r="CV59" s="425"/>
      <c r="CW59" s="425"/>
      <c r="CX59" s="425"/>
      <c r="CY59" s="425"/>
      <c r="CZ59" s="425"/>
      <c r="DA59" s="427"/>
    </row>
    <row r="60" spans="1:105" ht="12.75">
      <c r="A60" s="367"/>
      <c r="B60" s="368"/>
      <c r="C60" s="368"/>
      <c r="D60" s="368"/>
      <c r="E60" s="368"/>
      <c r="F60" s="368"/>
      <c r="G60" s="369"/>
      <c r="H60" s="370" t="s">
        <v>223</v>
      </c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1"/>
      <c r="AO60" s="371"/>
      <c r="AP60" s="371"/>
      <c r="AQ60" s="371"/>
      <c r="AR60" s="371"/>
      <c r="AS60" s="371"/>
      <c r="AT60" s="371"/>
      <c r="AU60" s="371"/>
      <c r="AV60" s="371"/>
      <c r="AW60" s="371"/>
      <c r="AX60" s="371"/>
      <c r="AY60" s="371"/>
      <c r="AZ60" s="371"/>
      <c r="BA60" s="371"/>
      <c r="BB60" s="371"/>
      <c r="BC60" s="371"/>
      <c r="BD60" s="371"/>
      <c r="BE60" s="371"/>
      <c r="BF60" s="371"/>
      <c r="BG60" s="371"/>
      <c r="BH60" s="371"/>
      <c r="BI60" s="371"/>
      <c r="BJ60" s="371"/>
      <c r="BK60" s="372"/>
      <c r="BL60" s="397"/>
      <c r="BM60" s="431"/>
      <c r="BN60" s="431"/>
      <c r="BO60" s="431"/>
      <c r="BP60" s="431"/>
      <c r="BQ60" s="431"/>
      <c r="BR60" s="431"/>
      <c r="BS60" s="431"/>
      <c r="BT60" s="431"/>
      <c r="BU60" s="431"/>
      <c r="BV60" s="431"/>
      <c r="BW60" s="431"/>
      <c r="BX60" s="431"/>
      <c r="BY60" s="432"/>
      <c r="BZ60" s="397"/>
      <c r="CA60" s="431"/>
      <c r="CB60" s="431"/>
      <c r="CC60" s="431"/>
      <c r="CD60" s="431"/>
      <c r="CE60" s="431"/>
      <c r="CF60" s="431"/>
      <c r="CG60" s="431"/>
      <c r="CH60" s="431"/>
      <c r="CI60" s="431"/>
      <c r="CJ60" s="431"/>
      <c r="CK60" s="431"/>
      <c r="CL60" s="431"/>
      <c r="CM60" s="432"/>
      <c r="CN60" s="397"/>
      <c r="CO60" s="431"/>
      <c r="CP60" s="431"/>
      <c r="CQ60" s="431"/>
      <c r="CR60" s="431"/>
      <c r="CS60" s="431"/>
      <c r="CT60" s="431"/>
      <c r="CU60" s="431"/>
      <c r="CV60" s="431"/>
      <c r="CW60" s="431"/>
      <c r="CX60" s="431"/>
      <c r="CY60" s="431"/>
      <c r="CZ60" s="431"/>
      <c r="DA60" s="433"/>
    </row>
    <row r="61" spans="1:105" ht="12.75">
      <c r="A61" s="367" t="s">
        <v>8</v>
      </c>
      <c r="B61" s="368"/>
      <c r="C61" s="368"/>
      <c r="D61" s="368"/>
      <c r="E61" s="368"/>
      <c r="F61" s="368"/>
      <c r="G61" s="369"/>
      <c r="H61" s="370" t="s">
        <v>224</v>
      </c>
      <c r="I61" s="371"/>
      <c r="J61" s="371"/>
      <c r="K61" s="371"/>
      <c r="L61" s="371"/>
      <c r="M61" s="371"/>
      <c r="N61" s="371"/>
      <c r="O61" s="371"/>
      <c r="P61" s="371"/>
      <c r="Q61" s="371"/>
      <c r="R61" s="371"/>
      <c r="S61" s="371"/>
      <c r="T61" s="371"/>
      <c r="U61" s="371"/>
      <c r="V61" s="371"/>
      <c r="W61" s="371"/>
      <c r="X61" s="371"/>
      <c r="Y61" s="371"/>
      <c r="Z61" s="371"/>
      <c r="AA61" s="371"/>
      <c r="AB61" s="371"/>
      <c r="AC61" s="371"/>
      <c r="AD61" s="371"/>
      <c r="AE61" s="371"/>
      <c r="AF61" s="371"/>
      <c r="AG61" s="371"/>
      <c r="AH61" s="371"/>
      <c r="AI61" s="371"/>
      <c r="AJ61" s="371"/>
      <c r="AK61" s="371"/>
      <c r="AL61" s="371"/>
      <c r="AM61" s="371"/>
      <c r="AN61" s="371"/>
      <c r="AO61" s="371"/>
      <c r="AP61" s="371"/>
      <c r="AQ61" s="371"/>
      <c r="AR61" s="371"/>
      <c r="AS61" s="371"/>
      <c r="AT61" s="371"/>
      <c r="AU61" s="371"/>
      <c r="AV61" s="371"/>
      <c r="AW61" s="371"/>
      <c r="AX61" s="371"/>
      <c r="AY61" s="371"/>
      <c r="AZ61" s="371"/>
      <c r="BA61" s="371"/>
      <c r="BB61" s="371"/>
      <c r="BC61" s="371"/>
      <c r="BD61" s="371"/>
      <c r="BE61" s="371"/>
      <c r="BF61" s="371"/>
      <c r="BG61" s="371"/>
      <c r="BH61" s="371"/>
      <c r="BI61" s="371"/>
      <c r="BJ61" s="371"/>
      <c r="BK61" s="372"/>
      <c r="BL61" s="397"/>
      <c r="BM61" s="431"/>
      <c r="BN61" s="431"/>
      <c r="BO61" s="431"/>
      <c r="BP61" s="431"/>
      <c r="BQ61" s="431"/>
      <c r="BR61" s="431"/>
      <c r="BS61" s="431"/>
      <c r="BT61" s="431"/>
      <c r="BU61" s="431"/>
      <c r="BV61" s="431"/>
      <c r="BW61" s="431"/>
      <c r="BX61" s="431"/>
      <c r="BY61" s="432"/>
      <c r="BZ61" s="397"/>
      <c r="CA61" s="431"/>
      <c r="CB61" s="431"/>
      <c r="CC61" s="431"/>
      <c r="CD61" s="431"/>
      <c r="CE61" s="431"/>
      <c r="CF61" s="431"/>
      <c r="CG61" s="431"/>
      <c r="CH61" s="431"/>
      <c r="CI61" s="431"/>
      <c r="CJ61" s="431"/>
      <c r="CK61" s="431"/>
      <c r="CL61" s="431"/>
      <c r="CM61" s="432"/>
      <c r="CN61" s="397"/>
      <c r="CO61" s="431"/>
      <c r="CP61" s="431"/>
      <c r="CQ61" s="431"/>
      <c r="CR61" s="431"/>
      <c r="CS61" s="431"/>
      <c r="CT61" s="431"/>
      <c r="CU61" s="431"/>
      <c r="CV61" s="431"/>
      <c r="CW61" s="431"/>
      <c r="CX61" s="431"/>
      <c r="CY61" s="431"/>
      <c r="CZ61" s="431"/>
      <c r="DA61" s="433"/>
    </row>
    <row r="62" spans="1:105" ht="12.75">
      <c r="A62" s="367" t="s">
        <v>28</v>
      </c>
      <c r="B62" s="368"/>
      <c r="C62" s="368"/>
      <c r="D62" s="368"/>
      <c r="E62" s="368"/>
      <c r="F62" s="368"/>
      <c r="G62" s="369"/>
      <c r="H62" s="370" t="s">
        <v>225</v>
      </c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1"/>
      <c r="AO62" s="371"/>
      <c r="AP62" s="371"/>
      <c r="AQ62" s="371"/>
      <c r="AR62" s="371"/>
      <c r="AS62" s="371"/>
      <c r="AT62" s="371"/>
      <c r="AU62" s="371"/>
      <c r="AV62" s="371"/>
      <c r="AW62" s="371"/>
      <c r="AX62" s="371"/>
      <c r="AY62" s="371"/>
      <c r="AZ62" s="371"/>
      <c r="BA62" s="371"/>
      <c r="BB62" s="371"/>
      <c r="BC62" s="371"/>
      <c r="BD62" s="371"/>
      <c r="BE62" s="371"/>
      <c r="BF62" s="371"/>
      <c r="BG62" s="371"/>
      <c r="BH62" s="371"/>
      <c r="BI62" s="371"/>
      <c r="BJ62" s="371"/>
      <c r="BK62" s="372"/>
      <c r="BL62" s="397"/>
      <c r="BM62" s="431"/>
      <c r="BN62" s="431"/>
      <c r="BO62" s="431"/>
      <c r="BP62" s="431"/>
      <c r="BQ62" s="431"/>
      <c r="BR62" s="431"/>
      <c r="BS62" s="431"/>
      <c r="BT62" s="431"/>
      <c r="BU62" s="431"/>
      <c r="BV62" s="431"/>
      <c r="BW62" s="431"/>
      <c r="BX62" s="431"/>
      <c r="BY62" s="432"/>
      <c r="BZ62" s="397"/>
      <c r="CA62" s="431"/>
      <c r="CB62" s="431"/>
      <c r="CC62" s="431"/>
      <c r="CD62" s="431"/>
      <c r="CE62" s="431"/>
      <c r="CF62" s="431"/>
      <c r="CG62" s="431"/>
      <c r="CH62" s="431"/>
      <c r="CI62" s="431"/>
      <c r="CJ62" s="431"/>
      <c r="CK62" s="431"/>
      <c r="CL62" s="431"/>
      <c r="CM62" s="432"/>
      <c r="CN62" s="397"/>
      <c r="CO62" s="431"/>
      <c r="CP62" s="431"/>
      <c r="CQ62" s="431"/>
      <c r="CR62" s="431"/>
      <c r="CS62" s="431"/>
      <c r="CT62" s="431"/>
      <c r="CU62" s="431"/>
      <c r="CV62" s="431"/>
      <c r="CW62" s="431"/>
      <c r="CX62" s="431"/>
      <c r="CY62" s="431"/>
      <c r="CZ62" s="431"/>
      <c r="DA62" s="433"/>
    </row>
    <row r="63" spans="1:105" ht="13.5" thickBot="1">
      <c r="A63" s="377" t="s">
        <v>12</v>
      </c>
      <c r="B63" s="378"/>
      <c r="C63" s="378"/>
      <c r="D63" s="378"/>
      <c r="E63" s="378"/>
      <c r="F63" s="378"/>
      <c r="G63" s="379"/>
      <c r="H63" s="380" t="s">
        <v>226</v>
      </c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381"/>
      <c r="AH63" s="381"/>
      <c r="AI63" s="381"/>
      <c r="AJ63" s="381"/>
      <c r="AK63" s="381"/>
      <c r="AL63" s="381"/>
      <c r="AM63" s="381"/>
      <c r="AN63" s="381"/>
      <c r="AO63" s="381"/>
      <c r="AP63" s="381"/>
      <c r="AQ63" s="381"/>
      <c r="AR63" s="381"/>
      <c r="AS63" s="381"/>
      <c r="AT63" s="381"/>
      <c r="AU63" s="381"/>
      <c r="AV63" s="381"/>
      <c r="AW63" s="381"/>
      <c r="AX63" s="381"/>
      <c r="AY63" s="381"/>
      <c r="AZ63" s="381"/>
      <c r="BA63" s="381"/>
      <c r="BB63" s="381"/>
      <c r="BC63" s="381"/>
      <c r="BD63" s="381"/>
      <c r="BE63" s="381"/>
      <c r="BF63" s="381"/>
      <c r="BG63" s="381"/>
      <c r="BH63" s="381"/>
      <c r="BI63" s="381"/>
      <c r="BJ63" s="381"/>
      <c r="BK63" s="382"/>
      <c r="BL63" s="383"/>
      <c r="BM63" s="384"/>
      <c r="BN63" s="384"/>
      <c r="BO63" s="384"/>
      <c r="BP63" s="384"/>
      <c r="BQ63" s="384"/>
      <c r="BR63" s="384"/>
      <c r="BS63" s="384"/>
      <c r="BT63" s="384"/>
      <c r="BU63" s="384"/>
      <c r="BV63" s="384"/>
      <c r="BW63" s="384"/>
      <c r="BX63" s="384"/>
      <c r="BY63" s="385"/>
      <c r="BZ63" s="383"/>
      <c r="CA63" s="384"/>
      <c r="CB63" s="384"/>
      <c r="CC63" s="384"/>
      <c r="CD63" s="384"/>
      <c r="CE63" s="384"/>
      <c r="CF63" s="384"/>
      <c r="CG63" s="384"/>
      <c r="CH63" s="384"/>
      <c r="CI63" s="384"/>
      <c r="CJ63" s="384"/>
      <c r="CK63" s="384"/>
      <c r="CL63" s="384"/>
      <c r="CM63" s="385"/>
      <c r="CN63" s="383"/>
      <c r="CO63" s="384"/>
      <c r="CP63" s="384"/>
      <c r="CQ63" s="384"/>
      <c r="CR63" s="384"/>
      <c r="CS63" s="384"/>
      <c r="CT63" s="384"/>
      <c r="CU63" s="384"/>
      <c r="CV63" s="384"/>
      <c r="CW63" s="384"/>
      <c r="CX63" s="384"/>
      <c r="CY63" s="384"/>
      <c r="CZ63" s="384"/>
      <c r="DA63" s="386"/>
    </row>
    <row r="64" spans="1:105" ht="12.75">
      <c r="A64" s="387" t="s">
        <v>227</v>
      </c>
      <c r="B64" s="388"/>
      <c r="C64" s="388"/>
      <c r="D64" s="388"/>
      <c r="E64" s="388"/>
      <c r="F64" s="388"/>
      <c r="G64" s="389"/>
      <c r="H64" s="390" t="s">
        <v>228</v>
      </c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1"/>
      <c r="AK64" s="391"/>
      <c r="AL64" s="391"/>
      <c r="AM64" s="391"/>
      <c r="AN64" s="391"/>
      <c r="AO64" s="391"/>
      <c r="AP64" s="391"/>
      <c r="AQ64" s="391"/>
      <c r="AR64" s="391"/>
      <c r="AS64" s="391"/>
      <c r="AT64" s="391"/>
      <c r="AU64" s="391"/>
      <c r="AV64" s="391"/>
      <c r="AW64" s="391"/>
      <c r="AX64" s="391"/>
      <c r="AY64" s="391"/>
      <c r="AZ64" s="391"/>
      <c r="BA64" s="391"/>
      <c r="BB64" s="391"/>
      <c r="BC64" s="391"/>
      <c r="BD64" s="391"/>
      <c r="BE64" s="391"/>
      <c r="BF64" s="391"/>
      <c r="BG64" s="391"/>
      <c r="BH64" s="391"/>
      <c r="BI64" s="391"/>
      <c r="BJ64" s="391"/>
      <c r="BK64" s="392"/>
      <c r="BL64" s="424">
        <f>BL66</f>
        <v>0</v>
      </c>
      <c r="BM64" s="425"/>
      <c r="BN64" s="425"/>
      <c r="BO64" s="425"/>
      <c r="BP64" s="425"/>
      <c r="BQ64" s="425"/>
      <c r="BR64" s="425"/>
      <c r="BS64" s="425"/>
      <c r="BT64" s="425"/>
      <c r="BU64" s="425"/>
      <c r="BV64" s="425"/>
      <c r="BW64" s="425"/>
      <c r="BX64" s="425"/>
      <c r="BY64" s="426"/>
      <c r="BZ64" s="424">
        <f>BZ66</f>
        <v>0</v>
      </c>
      <c r="CA64" s="425"/>
      <c r="CB64" s="425"/>
      <c r="CC64" s="425"/>
      <c r="CD64" s="425"/>
      <c r="CE64" s="425"/>
      <c r="CF64" s="425"/>
      <c r="CG64" s="425"/>
      <c r="CH64" s="425"/>
      <c r="CI64" s="425"/>
      <c r="CJ64" s="425"/>
      <c r="CK64" s="425"/>
      <c r="CL64" s="425"/>
      <c r="CM64" s="426"/>
      <c r="CN64" s="424">
        <f>CN66</f>
        <v>0</v>
      </c>
      <c r="CO64" s="425"/>
      <c r="CP64" s="425"/>
      <c r="CQ64" s="425"/>
      <c r="CR64" s="425"/>
      <c r="CS64" s="425"/>
      <c r="CT64" s="425"/>
      <c r="CU64" s="425"/>
      <c r="CV64" s="425"/>
      <c r="CW64" s="425"/>
      <c r="CX64" s="425"/>
      <c r="CY64" s="425"/>
      <c r="CZ64" s="425"/>
      <c r="DA64" s="427"/>
    </row>
    <row r="65" spans="1:105" ht="12.75">
      <c r="A65" s="367"/>
      <c r="B65" s="368"/>
      <c r="C65" s="368"/>
      <c r="D65" s="368"/>
      <c r="E65" s="368"/>
      <c r="F65" s="368"/>
      <c r="G65" s="369"/>
      <c r="H65" s="370" t="s">
        <v>229</v>
      </c>
      <c r="I65" s="371"/>
      <c r="J65" s="371"/>
      <c r="K65" s="371"/>
      <c r="L65" s="371"/>
      <c r="M65" s="371"/>
      <c r="N65" s="371"/>
      <c r="O65" s="371"/>
      <c r="P65" s="371"/>
      <c r="Q65" s="371"/>
      <c r="R65" s="371"/>
      <c r="S65" s="371"/>
      <c r="T65" s="371"/>
      <c r="U65" s="371"/>
      <c r="V65" s="371"/>
      <c r="W65" s="371"/>
      <c r="X65" s="371"/>
      <c r="Y65" s="371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  <c r="AT65" s="371"/>
      <c r="AU65" s="371"/>
      <c r="AV65" s="371"/>
      <c r="AW65" s="371"/>
      <c r="AX65" s="371"/>
      <c r="AY65" s="371"/>
      <c r="AZ65" s="371"/>
      <c r="BA65" s="371"/>
      <c r="BB65" s="371"/>
      <c r="BC65" s="371"/>
      <c r="BD65" s="371"/>
      <c r="BE65" s="371"/>
      <c r="BF65" s="371"/>
      <c r="BG65" s="371"/>
      <c r="BH65" s="371"/>
      <c r="BI65" s="371"/>
      <c r="BJ65" s="371"/>
      <c r="BK65" s="372"/>
      <c r="BL65" s="397"/>
      <c r="BM65" s="431"/>
      <c r="BN65" s="431"/>
      <c r="BO65" s="431"/>
      <c r="BP65" s="431"/>
      <c r="BQ65" s="431"/>
      <c r="BR65" s="431"/>
      <c r="BS65" s="431"/>
      <c r="BT65" s="431"/>
      <c r="BU65" s="431"/>
      <c r="BV65" s="431"/>
      <c r="BW65" s="431"/>
      <c r="BX65" s="431"/>
      <c r="BY65" s="432"/>
      <c r="BZ65" s="397"/>
      <c r="CA65" s="431"/>
      <c r="CB65" s="431"/>
      <c r="CC65" s="431"/>
      <c r="CD65" s="431"/>
      <c r="CE65" s="431"/>
      <c r="CF65" s="431"/>
      <c r="CG65" s="431"/>
      <c r="CH65" s="431"/>
      <c r="CI65" s="431"/>
      <c r="CJ65" s="431"/>
      <c r="CK65" s="431"/>
      <c r="CL65" s="431"/>
      <c r="CM65" s="432"/>
      <c r="CN65" s="397"/>
      <c r="CO65" s="431"/>
      <c r="CP65" s="431"/>
      <c r="CQ65" s="431"/>
      <c r="CR65" s="431"/>
      <c r="CS65" s="431"/>
      <c r="CT65" s="431"/>
      <c r="CU65" s="431"/>
      <c r="CV65" s="431"/>
      <c r="CW65" s="431"/>
      <c r="CX65" s="431"/>
      <c r="CY65" s="431"/>
      <c r="CZ65" s="431"/>
      <c r="DA65" s="433"/>
    </row>
    <row r="66" spans="1:105" ht="12.75">
      <c r="A66" s="367" t="s">
        <v>8</v>
      </c>
      <c r="B66" s="368"/>
      <c r="C66" s="368"/>
      <c r="D66" s="368"/>
      <c r="E66" s="368"/>
      <c r="F66" s="368"/>
      <c r="G66" s="369"/>
      <c r="H66" s="370" t="s">
        <v>230</v>
      </c>
      <c r="I66" s="371"/>
      <c r="J66" s="371"/>
      <c r="K66" s="371"/>
      <c r="L66" s="371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  <c r="X66" s="371"/>
      <c r="Y66" s="371"/>
      <c r="Z66" s="371"/>
      <c r="AA66" s="371"/>
      <c r="AB66" s="371"/>
      <c r="AC66" s="371"/>
      <c r="AD66" s="371"/>
      <c r="AE66" s="371"/>
      <c r="AF66" s="371"/>
      <c r="AG66" s="371"/>
      <c r="AH66" s="371"/>
      <c r="AI66" s="371"/>
      <c r="AJ66" s="371"/>
      <c r="AK66" s="371"/>
      <c r="AL66" s="371"/>
      <c r="AM66" s="371"/>
      <c r="AN66" s="371"/>
      <c r="AO66" s="371"/>
      <c r="AP66" s="371"/>
      <c r="AQ66" s="371"/>
      <c r="AR66" s="371"/>
      <c r="AS66" s="371"/>
      <c r="AT66" s="371"/>
      <c r="AU66" s="371"/>
      <c r="AV66" s="371"/>
      <c r="AW66" s="371"/>
      <c r="AX66" s="371"/>
      <c r="AY66" s="371"/>
      <c r="AZ66" s="371"/>
      <c r="BA66" s="371"/>
      <c r="BB66" s="371"/>
      <c r="BC66" s="371"/>
      <c r="BD66" s="371"/>
      <c r="BE66" s="371"/>
      <c r="BF66" s="371"/>
      <c r="BG66" s="371"/>
      <c r="BH66" s="371"/>
      <c r="BI66" s="371"/>
      <c r="BJ66" s="371"/>
      <c r="BK66" s="372"/>
      <c r="BL66" s="397"/>
      <c r="BM66" s="431"/>
      <c r="BN66" s="431"/>
      <c r="BO66" s="431"/>
      <c r="BP66" s="431"/>
      <c r="BQ66" s="431"/>
      <c r="BR66" s="431"/>
      <c r="BS66" s="431"/>
      <c r="BT66" s="431"/>
      <c r="BU66" s="431"/>
      <c r="BV66" s="431"/>
      <c r="BW66" s="431"/>
      <c r="BX66" s="431"/>
      <c r="BY66" s="432"/>
      <c r="BZ66" s="397"/>
      <c r="CA66" s="431"/>
      <c r="CB66" s="431"/>
      <c r="CC66" s="431"/>
      <c r="CD66" s="431"/>
      <c r="CE66" s="431"/>
      <c r="CF66" s="431"/>
      <c r="CG66" s="431"/>
      <c r="CH66" s="431"/>
      <c r="CI66" s="431"/>
      <c r="CJ66" s="431"/>
      <c r="CK66" s="431"/>
      <c r="CL66" s="431"/>
      <c r="CM66" s="432"/>
      <c r="CN66" s="397"/>
      <c r="CO66" s="431"/>
      <c r="CP66" s="431"/>
      <c r="CQ66" s="431"/>
      <c r="CR66" s="431"/>
      <c r="CS66" s="431"/>
      <c r="CT66" s="431"/>
      <c r="CU66" s="431"/>
      <c r="CV66" s="431"/>
      <c r="CW66" s="431"/>
      <c r="CX66" s="431"/>
      <c r="CY66" s="431"/>
      <c r="CZ66" s="431"/>
      <c r="DA66" s="433"/>
    </row>
    <row r="67" spans="1:105" ht="12.75">
      <c r="A67" s="367" t="s">
        <v>28</v>
      </c>
      <c r="B67" s="368"/>
      <c r="C67" s="368"/>
      <c r="D67" s="368"/>
      <c r="E67" s="368"/>
      <c r="F67" s="368"/>
      <c r="G67" s="369"/>
      <c r="H67" s="370" t="s">
        <v>225</v>
      </c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1"/>
      <c r="AF67" s="371"/>
      <c r="AG67" s="371"/>
      <c r="AH67" s="371"/>
      <c r="AI67" s="371"/>
      <c r="AJ67" s="371"/>
      <c r="AK67" s="371"/>
      <c r="AL67" s="371"/>
      <c r="AM67" s="371"/>
      <c r="AN67" s="371"/>
      <c r="AO67" s="371"/>
      <c r="AP67" s="371"/>
      <c r="AQ67" s="371"/>
      <c r="AR67" s="371"/>
      <c r="AS67" s="371"/>
      <c r="AT67" s="371"/>
      <c r="AU67" s="371"/>
      <c r="AV67" s="371"/>
      <c r="AW67" s="371"/>
      <c r="AX67" s="371"/>
      <c r="AY67" s="371"/>
      <c r="AZ67" s="371"/>
      <c r="BA67" s="371"/>
      <c r="BB67" s="371"/>
      <c r="BC67" s="371"/>
      <c r="BD67" s="371"/>
      <c r="BE67" s="371"/>
      <c r="BF67" s="371"/>
      <c r="BG67" s="371"/>
      <c r="BH67" s="371"/>
      <c r="BI67" s="371"/>
      <c r="BJ67" s="371"/>
      <c r="BK67" s="372"/>
      <c r="BL67" s="397"/>
      <c r="BM67" s="431"/>
      <c r="BN67" s="431"/>
      <c r="BO67" s="431"/>
      <c r="BP67" s="431"/>
      <c r="BQ67" s="431"/>
      <c r="BR67" s="431"/>
      <c r="BS67" s="431"/>
      <c r="BT67" s="431"/>
      <c r="BU67" s="431"/>
      <c r="BV67" s="431"/>
      <c r="BW67" s="431"/>
      <c r="BX67" s="431"/>
      <c r="BY67" s="432"/>
      <c r="BZ67" s="397"/>
      <c r="CA67" s="431"/>
      <c r="CB67" s="431"/>
      <c r="CC67" s="431"/>
      <c r="CD67" s="431"/>
      <c r="CE67" s="431"/>
      <c r="CF67" s="431"/>
      <c r="CG67" s="431"/>
      <c r="CH67" s="431"/>
      <c r="CI67" s="431"/>
      <c r="CJ67" s="431"/>
      <c r="CK67" s="431"/>
      <c r="CL67" s="431"/>
      <c r="CM67" s="432"/>
      <c r="CN67" s="397"/>
      <c r="CO67" s="431"/>
      <c r="CP67" s="431"/>
      <c r="CQ67" s="431"/>
      <c r="CR67" s="431"/>
      <c r="CS67" s="431"/>
      <c r="CT67" s="431"/>
      <c r="CU67" s="431"/>
      <c r="CV67" s="431"/>
      <c r="CW67" s="431"/>
      <c r="CX67" s="431"/>
      <c r="CY67" s="431"/>
      <c r="CZ67" s="431"/>
      <c r="DA67" s="433"/>
    </row>
    <row r="68" spans="1:105" ht="13.5" thickBot="1">
      <c r="A68" s="377" t="s">
        <v>12</v>
      </c>
      <c r="B68" s="378"/>
      <c r="C68" s="378"/>
      <c r="D68" s="378"/>
      <c r="E68" s="378"/>
      <c r="F68" s="378"/>
      <c r="G68" s="379"/>
      <c r="H68" s="380" t="s">
        <v>226</v>
      </c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1"/>
      <c r="AF68" s="381"/>
      <c r="AG68" s="381"/>
      <c r="AH68" s="381"/>
      <c r="AI68" s="381"/>
      <c r="AJ68" s="381"/>
      <c r="AK68" s="381"/>
      <c r="AL68" s="381"/>
      <c r="AM68" s="381"/>
      <c r="AN68" s="381"/>
      <c r="AO68" s="381"/>
      <c r="AP68" s="381"/>
      <c r="AQ68" s="381"/>
      <c r="AR68" s="381"/>
      <c r="AS68" s="381"/>
      <c r="AT68" s="381"/>
      <c r="AU68" s="381"/>
      <c r="AV68" s="381"/>
      <c r="AW68" s="381"/>
      <c r="AX68" s="381"/>
      <c r="AY68" s="381"/>
      <c r="AZ68" s="381"/>
      <c r="BA68" s="381"/>
      <c r="BB68" s="381"/>
      <c r="BC68" s="381"/>
      <c r="BD68" s="381"/>
      <c r="BE68" s="381"/>
      <c r="BF68" s="381"/>
      <c r="BG68" s="381"/>
      <c r="BH68" s="381"/>
      <c r="BI68" s="381"/>
      <c r="BJ68" s="381"/>
      <c r="BK68" s="382"/>
      <c r="BL68" s="383"/>
      <c r="BM68" s="384"/>
      <c r="BN68" s="384"/>
      <c r="BO68" s="384"/>
      <c r="BP68" s="384"/>
      <c r="BQ68" s="384"/>
      <c r="BR68" s="384"/>
      <c r="BS68" s="384"/>
      <c r="BT68" s="384"/>
      <c r="BU68" s="384"/>
      <c r="BV68" s="384"/>
      <c r="BW68" s="384"/>
      <c r="BX68" s="384"/>
      <c r="BY68" s="385"/>
      <c r="BZ68" s="383"/>
      <c r="CA68" s="384"/>
      <c r="CB68" s="384"/>
      <c r="CC68" s="384"/>
      <c r="CD68" s="384"/>
      <c r="CE68" s="384"/>
      <c r="CF68" s="384"/>
      <c r="CG68" s="384"/>
      <c r="CH68" s="384"/>
      <c r="CI68" s="384"/>
      <c r="CJ68" s="384"/>
      <c r="CK68" s="384"/>
      <c r="CL68" s="384"/>
      <c r="CM68" s="385"/>
      <c r="CN68" s="383"/>
      <c r="CO68" s="384"/>
      <c r="CP68" s="384"/>
      <c r="CQ68" s="384"/>
      <c r="CR68" s="384"/>
      <c r="CS68" s="384"/>
      <c r="CT68" s="384"/>
      <c r="CU68" s="384"/>
      <c r="CV68" s="384"/>
      <c r="CW68" s="384"/>
      <c r="CX68" s="384"/>
      <c r="CY68" s="384"/>
      <c r="CZ68" s="384"/>
      <c r="DA68" s="386"/>
    </row>
    <row r="69" spans="1:105" ht="13.5" thickBot="1">
      <c r="A69" s="411" t="s">
        <v>231</v>
      </c>
      <c r="B69" s="412"/>
      <c r="C69" s="412"/>
      <c r="D69" s="412"/>
      <c r="E69" s="412"/>
      <c r="F69" s="412"/>
      <c r="G69" s="413"/>
      <c r="H69" s="428" t="s">
        <v>250</v>
      </c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  <c r="AI69" s="429"/>
      <c r="AJ69" s="429"/>
      <c r="AK69" s="429"/>
      <c r="AL69" s="429"/>
      <c r="AM69" s="429"/>
      <c r="AN69" s="429"/>
      <c r="AO69" s="429"/>
      <c r="AP69" s="429"/>
      <c r="AQ69" s="429"/>
      <c r="AR69" s="429"/>
      <c r="AS69" s="429"/>
      <c r="AT69" s="429"/>
      <c r="AU69" s="429"/>
      <c r="AV69" s="429"/>
      <c r="AW69" s="429"/>
      <c r="AX69" s="429"/>
      <c r="AY69" s="429"/>
      <c r="AZ69" s="429"/>
      <c r="BA69" s="429"/>
      <c r="BB69" s="429"/>
      <c r="BC69" s="429"/>
      <c r="BD69" s="429"/>
      <c r="BE69" s="429"/>
      <c r="BF69" s="429"/>
      <c r="BG69" s="429"/>
      <c r="BH69" s="429"/>
      <c r="BI69" s="429"/>
      <c r="BJ69" s="429"/>
      <c r="BK69" s="430"/>
      <c r="BL69" s="417"/>
      <c r="BM69" s="418"/>
      <c r="BN69" s="418"/>
      <c r="BO69" s="418"/>
      <c r="BP69" s="418"/>
      <c r="BQ69" s="418"/>
      <c r="BR69" s="418"/>
      <c r="BS69" s="418"/>
      <c r="BT69" s="418"/>
      <c r="BU69" s="418"/>
      <c r="BV69" s="418"/>
      <c r="BW69" s="418"/>
      <c r="BX69" s="418"/>
      <c r="BY69" s="419"/>
      <c r="BZ69" s="417"/>
      <c r="CA69" s="418"/>
      <c r="CB69" s="418"/>
      <c r="CC69" s="418"/>
      <c r="CD69" s="418"/>
      <c r="CE69" s="418"/>
      <c r="CF69" s="418"/>
      <c r="CG69" s="418"/>
      <c r="CH69" s="418"/>
      <c r="CI69" s="418"/>
      <c r="CJ69" s="418"/>
      <c r="CK69" s="418"/>
      <c r="CL69" s="418"/>
      <c r="CM69" s="419"/>
      <c r="CN69" s="417"/>
      <c r="CO69" s="418"/>
      <c r="CP69" s="418"/>
      <c r="CQ69" s="418"/>
      <c r="CR69" s="418"/>
      <c r="CS69" s="418"/>
      <c r="CT69" s="418"/>
      <c r="CU69" s="418"/>
      <c r="CV69" s="418"/>
      <c r="CW69" s="418"/>
      <c r="CX69" s="418"/>
      <c r="CY69" s="418"/>
      <c r="CZ69" s="418"/>
      <c r="DA69" s="420"/>
    </row>
    <row r="70" spans="1:105" ht="12.75">
      <c r="A70" s="387" t="s">
        <v>232</v>
      </c>
      <c r="B70" s="388"/>
      <c r="C70" s="388"/>
      <c r="D70" s="388"/>
      <c r="E70" s="388"/>
      <c r="F70" s="388"/>
      <c r="G70" s="389"/>
      <c r="H70" s="390" t="s">
        <v>233</v>
      </c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  <c r="X70" s="391"/>
      <c r="Y70" s="391"/>
      <c r="Z70" s="391"/>
      <c r="AA70" s="391"/>
      <c r="AB70" s="391"/>
      <c r="AC70" s="391"/>
      <c r="AD70" s="391"/>
      <c r="AE70" s="391"/>
      <c r="AF70" s="391"/>
      <c r="AG70" s="391"/>
      <c r="AH70" s="391"/>
      <c r="AI70" s="391"/>
      <c r="AJ70" s="391"/>
      <c r="AK70" s="391"/>
      <c r="AL70" s="391"/>
      <c r="AM70" s="391"/>
      <c r="AN70" s="391"/>
      <c r="AO70" s="391"/>
      <c r="AP70" s="391"/>
      <c r="AQ70" s="391"/>
      <c r="AR70" s="391"/>
      <c r="AS70" s="391"/>
      <c r="AT70" s="391"/>
      <c r="AU70" s="391"/>
      <c r="AV70" s="391"/>
      <c r="AW70" s="391"/>
      <c r="AX70" s="391"/>
      <c r="AY70" s="391"/>
      <c r="AZ70" s="391"/>
      <c r="BA70" s="391"/>
      <c r="BB70" s="391"/>
      <c r="BC70" s="391"/>
      <c r="BD70" s="391"/>
      <c r="BE70" s="391"/>
      <c r="BF70" s="391"/>
      <c r="BG70" s="391"/>
      <c r="BH70" s="391"/>
      <c r="BI70" s="391"/>
      <c r="BJ70" s="391"/>
      <c r="BK70" s="392"/>
      <c r="BL70" s="424"/>
      <c r="BM70" s="425"/>
      <c r="BN70" s="425"/>
      <c r="BO70" s="425"/>
      <c r="BP70" s="425"/>
      <c r="BQ70" s="425"/>
      <c r="BR70" s="425"/>
      <c r="BS70" s="425"/>
      <c r="BT70" s="425"/>
      <c r="BU70" s="425"/>
      <c r="BV70" s="425"/>
      <c r="BW70" s="425"/>
      <c r="BX70" s="425"/>
      <c r="BY70" s="426"/>
      <c r="BZ70" s="424"/>
      <c r="CA70" s="425"/>
      <c r="CB70" s="425"/>
      <c r="CC70" s="425"/>
      <c r="CD70" s="425"/>
      <c r="CE70" s="425"/>
      <c r="CF70" s="425"/>
      <c r="CG70" s="425"/>
      <c r="CH70" s="425"/>
      <c r="CI70" s="425"/>
      <c r="CJ70" s="425"/>
      <c r="CK70" s="425"/>
      <c r="CL70" s="425"/>
      <c r="CM70" s="426"/>
      <c r="CN70" s="424"/>
      <c r="CO70" s="425"/>
      <c r="CP70" s="425"/>
      <c r="CQ70" s="425"/>
      <c r="CR70" s="425"/>
      <c r="CS70" s="425"/>
      <c r="CT70" s="425"/>
      <c r="CU70" s="425"/>
      <c r="CV70" s="425"/>
      <c r="CW70" s="425"/>
      <c r="CX70" s="425"/>
      <c r="CY70" s="425"/>
      <c r="CZ70" s="425"/>
      <c r="DA70" s="427"/>
    </row>
    <row r="71" spans="1:105" ht="12.75">
      <c r="A71" s="367" t="s">
        <v>8</v>
      </c>
      <c r="B71" s="368"/>
      <c r="C71" s="368"/>
      <c r="D71" s="368"/>
      <c r="E71" s="368"/>
      <c r="F71" s="368"/>
      <c r="G71" s="369"/>
      <c r="H71" s="370" t="s">
        <v>234</v>
      </c>
      <c r="I71" s="371"/>
      <c r="J71" s="371"/>
      <c r="K71" s="371"/>
      <c r="L71" s="371"/>
      <c r="M71" s="371"/>
      <c r="N71" s="371"/>
      <c r="O71" s="371"/>
      <c r="P71" s="371"/>
      <c r="Q71" s="371"/>
      <c r="R71" s="371"/>
      <c r="S71" s="371"/>
      <c r="T71" s="371"/>
      <c r="U71" s="371"/>
      <c r="V71" s="371"/>
      <c r="W71" s="371"/>
      <c r="X71" s="371"/>
      <c r="Y71" s="371"/>
      <c r="Z71" s="371"/>
      <c r="AA71" s="371"/>
      <c r="AB71" s="371"/>
      <c r="AC71" s="371"/>
      <c r="AD71" s="371"/>
      <c r="AE71" s="371"/>
      <c r="AF71" s="371"/>
      <c r="AG71" s="371"/>
      <c r="AH71" s="371"/>
      <c r="AI71" s="371"/>
      <c r="AJ71" s="371"/>
      <c r="AK71" s="371"/>
      <c r="AL71" s="371"/>
      <c r="AM71" s="371"/>
      <c r="AN71" s="371"/>
      <c r="AO71" s="371"/>
      <c r="AP71" s="371"/>
      <c r="AQ71" s="371"/>
      <c r="AR71" s="371"/>
      <c r="AS71" s="371"/>
      <c r="AT71" s="371"/>
      <c r="AU71" s="371"/>
      <c r="AV71" s="371"/>
      <c r="AW71" s="371"/>
      <c r="AX71" s="371"/>
      <c r="AY71" s="371"/>
      <c r="AZ71" s="371"/>
      <c r="BA71" s="371"/>
      <c r="BB71" s="371"/>
      <c r="BC71" s="371"/>
      <c r="BD71" s="371"/>
      <c r="BE71" s="371"/>
      <c r="BF71" s="371"/>
      <c r="BG71" s="371"/>
      <c r="BH71" s="371"/>
      <c r="BI71" s="371"/>
      <c r="BJ71" s="371"/>
      <c r="BK71" s="372"/>
      <c r="BL71" s="397"/>
      <c r="BM71" s="431"/>
      <c r="BN71" s="431"/>
      <c r="BO71" s="431"/>
      <c r="BP71" s="431"/>
      <c r="BQ71" s="431"/>
      <c r="BR71" s="431"/>
      <c r="BS71" s="431"/>
      <c r="BT71" s="431"/>
      <c r="BU71" s="431"/>
      <c r="BV71" s="431"/>
      <c r="BW71" s="431"/>
      <c r="BX71" s="431"/>
      <c r="BY71" s="432"/>
      <c r="BZ71" s="397"/>
      <c r="CA71" s="431"/>
      <c r="CB71" s="431"/>
      <c r="CC71" s="431"/>
      <c r="CD71" s="431"/>
      <c r="CE71" s="431"/>
      <c r="CF71" s="431"/>
      <c r="CG71" s="431"/>
      <c r="CH71" s="431"/>
      <c r="CI71" s="431"/>
      <c r="CJ71" s="431"/>
      <c r="CK71" s="431"/>
      <c r="CL71" s="431"/>
      <c r="CM71" s="432"/>
      <c r="CN71" s="397"/>
      <c r="CO71" s="431"/>
      <c r="CP71" s="431"/>
      <c r="CQ71" s="431"/>
      <c r="CR71" s="431"/>
      <c r="CS71" s="431"/>
      <c r="CT71" s="431"/>
      <c r="CU71" s="431"/>
      <c r="CV71" s="431"/>
      <c r="CW71" s="431"/>
      <c r="CX71" s="431"/>
      <c r="CY71" s="431"/>
      <c r="CZ71" s="431"/>
      <c r="DA71" s="433"/>
    </row>
    <row r="72" spans="1:105" ht="13.5" thickBot="1">
      <c r="A72" s="377" t="s">
        <v>12</v>
      </c>
      <c r="B72" s="378"/>
      <c r="C72" s="378"/>
      <c r="D72" s="378"/>
      <c r="E72" s="378"/>
      <c r="F72" s="378"/>
      <c r="G72" s="379"/>
      <c r="H72" s="380" t="s">
        <v>235</v>
      </c>
      <c r="I72" s="381"/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/>
      <c r="AD72" s="381"/>
      <c r="AE72" s="381"/>
      <c r="AF72" s="381"/>
      <c r="AG72" s="381"/>
      <c r="AH72" s="381"/>
      <c r="AI72" s="381"/>
      <c r="AJ72" s="381"/>
      <c r="AK72" s="381"/>
      <c r="AL72" s="381"/>
      <c r="AM72" s="381"/>
      <c r="AN72" s="381"/>
      <c r="AO72" s="381"/>
      <c r="AP72" s="381"/>
      <c r="AQ72" s="381"/>
      <c r="AR72" s="381"/>
      <c r="AS72" s="381"/>
      <c r="AT72" s="381"/>
      <c r="AU72" s="381"/>
      <c r="AV72" s="381"/>
      <c r="AW72" s="381"/>
      <c r="AX72" s="381"/>
      <c r="AY72" s="381"/>
      <c r="AZ72" s="381"/>
      <c r="BA72" s="381"/>
      <c r="BB72" s="381"/>
      <c r="BC72" s="381"/>
      <c r="BD72" s="381"/>
      <c r="BE72" s="381"/>
      <c r="BF72" s="381"/>
      <c r="BG72" s="381"/>
      <c r="BH72" s="381"/>
      <c r="BI72" s="381"/>
      <c r="BJ72" s="381"/>
      <c r="BK72" s="382"/>
      <c r="BL72" s="383"/>
      <c r="BM72" s="384"/>
      <c r="BN72" s="384"/>
      <c r="BO72" s="384"/>
      <c r="BP72" s="384"/>
      <c r="BQ72" s="384"/>
      <c r="BR72" s="384"/>
      <c r="BS72" s="384"/>
      <c r="BT72" s="384"/>
      <c r="BU72" s="384"/>
      <c r="BV72" s="384"/>
      <c r="BW72" s="384"/>
      <c r="BX72" s="384"/>
      <c r="BY72" s="385"/>
      <c r="BZ72" s="383"/>
      <c r="CA72" s="384"/>
      <c r="CB72" s="384"/>
      <c r="CC72" s="384"/>
      <c r="CD72" s="384"/>
      <c r="CE72" s="384"/>
      <c r="CF72" s="384"/>
      <c r="CG72" s="384"/>
      <c r="CH72" s="384"/>
      <c r="CI72" s="384"/>
      <c r="CJ72" s="384"/>
      <c r="CK72" s="384"/>
      <c r="CL72" s="384"/>
      <c r="CM72" s="385"/>
      <c r="CN72" s="383"/>
      <c r="CO72" s="384"/>
      <c r="CP72" s="384"/>
      <c r="CQ72" s="384"/>
      <c r="CR72" s="384"/>
      <c r="CS72" s="384"/>
      <c r="CT72" s="384"/>
      <c r="CU72" s="384"/>
      <c r="CV72" s="384"/>
      <c r="CW72" s="384"/>
      <c r="CX72" s="384"/>
      <c r="CY72" s="384"/>
      <c r="CZ72" s="384"/>
      <c r="DA72" s="386"/>
    </row>
    <row r="73" spans="1:105" ht="13.5" thickBot="1">
      <c r="A73" s="411" t="s">
        <v>236</v>
      </c>
      <c r="B73" s="412"/>
      <c r="C73" s="412"/>
      <c r="D73" s="412"/>
      <c r="E73" s="412"/>
      <c r="F73" s="412"/>
      <c r="G73" s="413"/>
      <c r="H73" s="428" t="s">
        <v>237</v>
      </c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429"/>
      <c r="AY73" s="429"/>
      <c r="AZ73" s="429"/>
      <c r="BA73" s="429"/>
      <c r="BB73" s="429"/>
      <c r="BC73" s="429"/>
      <c r="BD73" s="429"/>
      <c r="BE73" s="429"/>
      <c r="BF73" s="429"/>
      <c r="BG73" s="429"/>
      <c r="BH73" s="429"/>
      <c r="BI73" s="429"/>
      <c r="BJ73" s="429"/>
      <c r="BK73" s="430"/>
      <c r="BL73" s="417"/>
      <c r="BM73" s="418"/>
      <c r="BN73" s="418"/>
      <c r="BO73" s="418"/>
      <c r="BP73" s="418"/>
      <c r="BQ73" s="418"/>
      <c r="BR73" s="418"/>
      <c r="BS73" s="418"/>
      <c r="BT73" s="418"/>
      <c r="BU73" s="418"/>
      <c r="BV73" s="418"/>
      <c r="BW73" s="418"/>
      <c r="BX73" s="418"/>
      <c r="BY73" s="419"/>
      <c r="BZ73" s="417"/>
      <c r="CA73" s="418"/>
      <c r="CB73" s="418"/>
      <c r="CC73" s="418"/>
      <c r="CD73" s="418"/>
      <c r="CE73" s="418"/>
      <c r="CF73" s="418"/>
      <c r="CG73" s="418"/>
      <c r="CH73" s="418"/>
      <c r="CI73" s="418"/>
      <c r="CJ73" s="418"/>
      <c r="CK73" s="418"/>
      <c r="CL73" s="418"/>
      <c r="CM73" s="419"/>
      <c r="CN73" s="417"/>
      <c r="CO73" s="418"/>
      <c r="CP73" s="418"/>
      <c r="CQ73" s="418"/>
      <c r="CR73" s="418"/>
      <c r="CS73" s="418"/>
      <c r="CT73" s="418"/>
      <c r="CU73" s="418"/>
      <c r="CV73" s="418"/>
      <c r="CW73" s="418"/>
      <c r="CX73" s="418"/>
      <c r="CY73" s="418"/>
      <c r="CZ73" s="418"/>
      <c r="DA73" s="420"/>
    </row>
    <row r="74" spans="1:105" s="145" customFormat="1" ht="12.75">
      <c r="A74" s="387" t="s">
        <v>238</v>
      </c>
      <c r="B74" s="388"/>
      <c r="C74" s="388"/>
      <c r="D74" s="388"/>
      <c r="E74" s="388"/>
      <c r="F74" s="388"/>
      <c r="G74" s="389"/>
      <c r="H74" s="390" t="s">
        <v>239</v>
      </c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  <c r="V74" s="391"/>
      <c r="W74" s="391"/>
      <c r="X74" s="391"/>
      <c r="Y74" s="391"/>
      <c r="Z74" s="391"/>
      <c r="AA74" s="391"/>
      <c r="AB74" s="391"/>
      <c r="AC74" s="391"/>
      <c r="AD74" s="391"/>
      <c r="AE74" s="391"/>
      <c r="AF74" s="391"/>
      <c r="AG74" s="391"/>
      <c r="AH74" s="391"/>
      <c r="AI74" s="391"/>
      <c r="AJ74" s="391"/>
      <c r="AK74" s="391"/>
      <c r="AL74" s="391"/>
      <c r="AM74" s="391"/>
      <c r="AN74" s="391"/>
      <c r="AO74" s="391"/>
      <c r="AP74" s="391"/>
      <c r="AQ74" s="391"/>
      <c r="AR74" s="391"/>
      <c r="AS74" s="391"/>
      <c r="AT74" s="391"/>
      <c r="AU74" s="391"/>
      <c r="AV74" s="391"/>
      <c r="AW74" s="391"/>
      <c r="AX74" s="391"/>
      <c r="AY74" s="391"/>
      <c r="AZ74" s="391"/>
      <c r="BA74" s="391"/>
      <c r="BB74" s="391"/>
      <c r="BC74" s="391"/>
      <c r="BD74" s="391"/>
      <c r="BE74" s="391"/>
      <c r="BF74" s="391"/>
      <c r="BG74" s="391"/>
      <c r="BH74" s="391"/>
      <c r="BI74" s="391"/>
      <c r="BJ74" s="391"/>
      <c r="BK74" s="392"/>
      <c r="BL74" s="424">
        <v>3066</v>
      </c>
      <c r="BM74" s="425"/>
      <c r="BN74" s="425"/>
      <c r="BO74" s="425"/>
      <c r="BP74" s="425"/>
      <c r="BQ74" s="425"/>
      <c r="BR74" s="425"/>
      <c r="BS74" s="425"/>
      <c r="BT74" s="425"/>
      <c r="BU74" s="425"/>
      <c r="BV74" s="425"/>
      <c r="BW74" s="425"/>
      <c r="BX74" s="425"/>
      <c r="BY74" s="426"/>
      <c r="BZ74" s="424">
        <v>4640</v>
      </c>
      <c r="CA74" s="425"/>
      <c r="CB74" s="425"/>
      <c r="CC74" s="425"/>
      <c r="CD74" s="425"/>
      <c r="CE74" s="425"/>
      <c r="CF74" s="425"/>
      <c r="CG74" s="425"/>
      <c r="CH74" s="425"/>
      <c r="CI74" s="425"/>
      <c r="CJ74" s="425"/>
      <c r="CK74" s="425"/>
      <c r="CL74" s="425"/>
      <c r="CM74" s="426"/>
      <c r="CN74" s="424">
        <v>14152</v>
      </c>
      <c r="CO74" s="425"/>
      <c r="CP74" s="425"/>
      <c r="CQ74" s="425"/>
      <c r="CR74" s="425"/>
      <c r="CS74" s="425"/>
      <c r="CT74" s="425"/>
      <c r="CU74" s="425"/>
      <c r="CV74" s="425"/>
      <c r="CW74" s="425"/>
      <c r="CX74" s="425"/>
      <c r="CY74" s="425"/>
      <c r="CZ74" s="425"/>
      <c r="DA74" s="427"/>
    </row>
    <row r="75" spans="1:105" ht="13.5" thickBot="1">
      <c r="A75" s="377"/>
      <c r="B75" s="378"/>
      <c r="C75" s="378"/>
      <c r="D75" s="378"/>
      <c r="E75" s="378"/>
      <c r="F75" s="378"/>
      <c r="G75" s="379"/>
      <c r="H75" s="380" t="s">
        <v>225</v>
      </c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381"/>
      <c r="AH75" s="381"/>
      <c r="AI75" s="381"/>
      <c r="AJ75" s="381"/>
      <c r="AK75" s="381"/>
      <c r="AL75" s="381"/>
      <c r="AM75" s="381"/>
      <c r="AN75" s="381"/>
      <c r="AO75" s="381"/>
      <c r="AP75" s="381"/>
      <c r="AQ75" s="381"/>
      <c r="AR75" s="381"/>
      <c r="AS75" s="381"/>
      <c r="AT75" s="381"/>
      <c r="AU75" s="381"/>
      <c r="AV75" s="381"/>
      <c r="AW75" s="381"/>
      <c r="AX75" s="381"/>
      <c r="AY75" s="381"/>
      <c r="AZ75" s="381"/>
      <c r="BA75" s="381"/>
      <c r="BB75" s="381"/>
      <c r="BC75" s="381"/>
      <c r="BD75" s="381"/>
      <c r="BE75" s="381"/>
      <c r="BF75" s="381"/>
      <c r="BG75" s="381"/>
      <c r="BH75" s="381"/>
      <c r="BI75" s="381"/>
      <c r="BJ75" s="381"/>
      <c r="BK75" s="382"/>
      <c r="BL75" s="383"/>
      <c r="BM75" s="384"/>
      <c r="BN75" s="384"/>
      <c r="BO75" s="384"/>
      <c r="BP75" s="384"/>
      <c r="BQ75" s="384"/>
      <c r="BR75" s="384"/>
      <c r="BS75" s="384"/>
      <c r="BT75" s="384"/>
      <c r="BU75" s="384"/>
      <c r="BV75" s="384"/>
      <c r="BW75" s="384"/>
      <c r="BX75" s="384"/>
      <c r="BY75" s="385"/>
      <c r="BZ75" s="383"/>
      <c r="CA75" s="384"/>
      <c r="CB75" s="384"/>
      <c r="CC75" s="384"/>
      <c r="CD75" s="384"/>
      <c r="CE75" s="384"/>
      <c r="CF75" s="384"/>
      <c r="CG75" s="384"/>
      <c r="CH75" s="384"/>
      <c r="CI75" s="384"/>
      <c r="CJ75" s="384"/>
      <c r="CK75" s="384"/>
      <c r="CL75" s="384"/>
      <c r="CM75" s="385"/>
      <c r="CN75" s="383"/>
      <c r="CO75" s="384"/>
      <c r="CP75" s="384"/>
      <c r="CQ75" s="384"/>
      <c r="CR75" s="384"/>
      <c r="CS75" s="384"/>
      <c r="CT75" s="384"/>
      <c r="CU75" s="384"/>
      <c r="CV75" s="384"/>
      <c r="CW75" s="384"/>
      <c r="CX75" s="384"/>
      <c r="CY75" s="384"/>
      <c r="CZ75" s="384"/>
      <c r="DA75" s="386"/>
    </row>
    <row r="76" spans="1:105" ht="38.25" customHeight="1" thickBot="1">
      <c r="A76" s="411" t="s">
        <v>238</v>
      </c>
      <c r="B76" s="412"/>
      <c r="C76" s="412"/>
      <c r="D76" s="412"/>
      <c r="E76" s="412"/>
      <c r="F76" s="412"/>
      <c r="G76" s="413"/>
      <c r="H76" s="414" t="s">
        <v>240</v>
      </c>
      <c r="I76" s="415"/>
      <c r="J76" s="415"/>
      <c r="K76" s="415"/>
      <c r="L76" s="415"/>
      <c r="M76" s="415"/>
      <c r="N76" s="415"/>
      <c r="O76" s="415"/>
      <c r="P76" s="415"/>
      <c r="Q76" s="415"/>
      <c r="R76" s="415"/>
      <c r="S76" s="415"/>
      <c r="T76" s="415"/>
      <c r="U76" s="415"/>
      <c r="V76" s="415"/>
      <c r="W76" s="415"/>
      <c r="X76" s="415"/>
      <c r="Y76" s="415"/>
      <c r="Z76" s="415"/>
      <c r="AA76" s="415"/>
      <c r="AB76" s="415"/>
      <c r="AC76" s="415"/>
      <c r="AD76" s="415"/>
      <c r="AE76" s="415"/>
      <c r="AF76" s="415"/>
      <c r="AG76" s="415"/>
      <c r="AH76" s="415"/>
      <c r="AI76" s="415"/>
      <c r="AJ76" s="415"/>
      <c r="AK76" s="415"/>
      <c r="AL76" s="415"/>
      <c r="AM76" s="415"/>
      <c r="AN76" s="415"/>
      <c r="AO76" s="415"/>
      <c r="AP76" s="415"/>
      <c r="AQ76" s="415"/>
      <c r="AR76" s="415"/>
      <c r="AS76" s="415"/>
      <c r="AT76" s="415"/>
      <c r="AU76" s="415"/>
      <c r="AV76" s="415"/>
      <c r="AW76" s="415"/>
      <c r="AX76" s="415"/>
      <c r="AY76" s="415"/>
      <c r="AZ76" s="415"/>
      <c r="BA76" s="415"/>
      <c r="BB76" s="415"/>
      <c r="BC76" s="415"/>
      <c r="BD76" s="415"/>
      <c r="BE76" s="415"/>
      <c r="BF76" s="415"/>
      <c r="BG76" s="415"/>
      <c r="BH76" s="415"/>
      <c r="BI76" s="415"/>
      <c r="BJ76" s="415"/>
      <c r="BK76" s="416"/>
      <c r="BL76" s="417">
        <f>BL15+BL34+BL53+BL56+BL59+BL69+BL75+BL73</f>
        <v>34503.489464</v>
      </c>
      <c r="BM76" s="418"/>
      <c r="BN76" s="418"/>
      <c r="BO76" s="418"/>
      <c r="BP76" s="418"/>
      <c r="BQ76" s="418"/>
      <c r="BR76" s="418"/>
      <c r="BS76" s="418"/>
      <c r="BT76" s="418"/>
      <c r="BU76" s="418"/>
      <c r="BV76" s="418"/>
      <c r="BW76" s="418"/>
      <c r="BX76" s="418"/>
      <c r="BY76" s="419"/>
      <c r="BZ76" s="417">
        <f>BZ15+BZ34+BZ53+BZ56+BZ59+BZ69+BZ75+BZ73</f>
        <v>36193.994</v>
      </c>
      <c r="CA76" s="418"/>
      <c r="CB76" s="418"/>
      <c r="CC76" s="418"/>
      <c r="CD76" s="418"/>
      <c r="CE76" s="418"/>
      <c r="CF76" s="418"/>
      <c r="CG76" s="418"/>
      <c r="CH76" s="418"/>
      <c r="CI76" s="418"/>
      <c r="CJ76" s="418"/>
      <c r="CK76" s="418"/>
      <c r="CL76" s="418"/>
      <c r="CM76" s="419"/>
      <c r="CN76" s="417">
        <f>CN15+CN34+CN53+CN56+CN59+CN69+CN75+CN73</f>
        <v>53110.919574</v>
      </c>
      <c r="CO76" s="418"/>
      <c r="CP76" s="418"/>
      <c r="CQ76" s="418"/>
      <c r="CR76" s="418"/>
      <c r="CS76" s="418"/>
      <c r="CT76" s="418"/>
      <c r="CU76" s="418"/>
      <c r="CV76" s="418"/>
      <c r="CW76" s="418"/>
      <c r="CX76" s="418"/>
      <c r="CY76" s="418"/>
      <c r="CZ76" s="418"/>
      <c r="DA76" s="420"/>
    </row>
    <row r="77" spans="1:105" ht="38.25" customHeight="1">
      <c r="A77" s="387" t="s">
        <v>241</v>
      </c>
      <c r="B77" s="388"/>
      <c r="C77" s="388"/>
      <c r="D77" s="388"/>
      <c r="E77" s="388"/>
      <c r="F77" s="388"/>
      <c r="G77" s="389"/>
      <c r="H77" s="421" t="s">
        <v>242</v>
      </c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2"/>
      <c r="AH77" s="422"/>
      <c r="AI77" s="422"/>
      <c r="AJ77" s="422"/>
      <c r="AK77" s="422"/>
      <c r="AL77" s="422"/>
      <c r="AM77" s="422"/>
      <c r="AN77" s="422"/>
      <c r="AO77" s="422"/>
      <c r="AP77" s="422"/>
      <c r="AQ77" s="422"/>
      <c r="AR77" s="422"/>
      <c r="AS77" s="422"/>
      <c r="AT77" s="422"/>
      <c r="AU77" s="422"/>
      <c r="AV77" s="422"/>
      <c r="AW77" s="422"/>
      <c r="AX77" s="422"/>
      <c r="AY77" s="422"/>
      <c r="AZ77" s="422"/>
      <c r="BA77" s="422"/>
      <c r="BB77" s="422"/>
      <c r="BC77" s="422"/>
      <c r="BD77" s="422"/>
      <c r="BE77" s="422"/>
      <c r="BF77" s="422"/>
      <c r="BG77" s="422"/>
      <c r="BH77" s="422"/>
      <c r="BI77" s="422"/>
      <c r="BJ77" s="422"/>
      <c r="BK77" s="423"/>
      <c r="BL77" s="424">
        <f>BL19-BL26+BL39+BL52+BL57+BL43+BL45+BL64+BL71+BL74</f>
        <v>34503.269264</v>
      </c>
      <c r="BM77" s="425"/>
      <c r="BN77" s="425"/>
      <c r="BO77" s="425"/>
      <c r="BP77" s="425"/>
      <c r="BQ77" s="425"/>
      <c r="BR77" s="425"/>
      <c r="BS77" s="425"/>
      <c r="BT77" s="425"/>
      <c r="BU77" s="425"/>
      <c r="BV77" s="425"/>
      <c r="BW77" s="425"/>
      <c r="BX77" s="425"/>
      <c r="BY77" s="426"/>
      <c r="BZ77" s="424">
        <f>BZ19-BZ26+BZ39+BZ52+BZ57+BZ43+BZ45+BZ64+BZ71+BZ74</f>
        <v>36193.594</v>
      </c>
      <c r="CA77" s="425"/>
      <c r="CB77" s="425"/>
      <c r="CC77" s="425"/>
      <c r="CD77" s="425"/>
      <c r="CE77" s="425"/>
      <c r="CF77" s="425"/>
      <c r="CG77" s="425"/>
      <c r="CH77" s="425"/>
      <c r="CI77" s="425"/>
      <c r="CJ77" s="425"/>
      <c r="CK77" s="425"/>
      <c r="CL77" s="425"/>
      <c r="CM77" s="426"/>
      <c r="CN77" s="424">
        <f>CN19-CN26+CN39+CN52+CN57+CN43+CN45+CN64+CN71+CN74</f>
        <v>53110.719573999995</v>
      </c>
      <c r="CO77" s="425"/>
      <c r="CP77" s="425"/>
      <c r="CQ77" s="425"/>
      <c r="CR77" s="425"/>
      <c r="CS77" s="425"/>
      <c r="CT77" s="425"/>
      <c r="CU77" s="425"/>
      <c r="CV77" s="425"/>
      <c r="CW77" s="425"/>
      <c r="CX77" s="425"/>
      <c r="CY77" s="425"/>
      <c r="CZ77" s="425"/>
      <c r="DA77" s="427"/>
    </row>
    <row r="78" spans="1:105" ht="25.5" customHeight="1" thickBot="1">
      <c r="A78" s="398"/>
      <c r="B78" s="399"/>
      <c r="C78" s="399"/>
      <c r="D78" s="399"/>
      <c r="E78" s="399"/>
      <c r="F78" s="399"/>
      <c r="G78" s="400"/>
      <c r="H78" s="401" t="s">
        <v>243</v>
      </c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  <c r="X78" s="402"/>
      <c r="Y78" s="402"/>
      <c r="Z78" s="402"/>
      <c r="AA78" s="402"/>
      <c r="AB78" s="402"/>
      <c r="AC78" s="402"/>
      <c r="AD78" s="402"/>
      <c r="AE78" s="402"/>
      <c r="AF78" s="402"/>
      <c r="AG78" s="402"/>
      <c r="AH78" s="402"/>
      <c r="AI78" s="402"/>
      <c r="AJ78" s="402"/>
      <c r="AK78" s="402"/>
      <c r="AL78" s="402"/>
      <c r="AM78" s="402"/>
      <c r="AN78" s="402"/>
      <c r="AO78" s="402"/>
      <c r="AP78" s="402"/>
      <c r="AQ78" s="402"/>
      <c r="AR78" s="402"/>
      <c r="AS78" s="402"/>
      <c r="AT78" s="402"/>
      <c r="AU78" s="402"/>
      <c r="AV78" s="402"/>
      <c r="AW78" s="402"/>
      <c r="AX78" s="402"/>
      <c r="AY78" s="402"/>
      <c r="AZ78" s="402"/>
      <c r="BA78" s="402"/>
      <c r="BB78" s="402"/>
      <c r="BC78" s="402"/>
      <c r="BD78" s="402"/>
      <c r="BE78" s="402"/>
      <c r="BF78" s="402"/>
      <c r="BG78" s="402"/>
      <c r="BH78" s="402"/>
      <c r="BI78" s="402"/>
      <c r="BJ78" s="402"/>
      <c r="BK78" s="403"/>
      <c r="BL78" s="404">
        <f>BL76-BL77</f>
        <v>0.22019999999611173</v>
      </c>
      <c r="BM78" s="405"/>
      <c r="BN78" s="405"/>
      <c r="BO78" s="405"/>
      <c r="BP78" s="405"/>
      <c r="BQ78" s="405"/>
      <c r="BR78" s="405"/>
      <c r="BS78" s="405"/>
      <c r="BT78" s="405"/>
      <c r="BU78" s="405"/>
      <c r="BV78" s="405"/>
      <c r="BW78" s="405"/>
      <c r="BX78" s="405"/>
      <c r="BY78" s="406"/>
      <c r="BZ78" s="404">
        <f>BZ76-BZ77</f>
        <v>0.4000000000014552</v>
      </c>
      <c r="CA78" s="405"/>
      <c r="CB78" s="405"/>
      <c r="CC78" s="405"/>
      <c r="CD78" s="405"/>
      <c r="CE78" s="405"/>
      <c r="CF78" s="405"/>
      <c r="CG78" s="405"/>
      <c r="CH78" s="405"/>
      <c r="CI78" s="405"/>
      <c r="CJ78" s="405"/>
      <c r="CK78" s="405"/>
      <c r="CL78" s="405"/>
      <c r="CM78" s="406"/>
      <c r="CN78" s="405">
        <f>CN76-CN77</f>
        <v>0.20000000000436557</v>
      </c>
      <c r="CO78" s="405"/>
      <c r="CP78" s="405"/>
      <c r="CQ78" s="405"/>
      <c r="CR78" s="405"/>
      <c r="CS78" s="405"/>
      <c r="CT78" s="405"/>
      <c r="CU78" s="405"/>
      <c r="CV78" s="405"/>
      <c r="CW78" s="405"/>
      <c r="CX78" s="405"/>
      <c r="CY78" s="405"/>
      <c r="CZ78" s="405"/>
      <c r="DA78" s="407"/>
    </row>
    <row r="79" spans="1:105" ht="13.5" thickBot="1">
      <c r="A79" s="408"/>
      <c r="B79" s="409"/>
      <c r="C79" s="409"/>
      <c r="D79" s="409"/>
      <c r="E79" s="409"/>
      <c r="F79" s="409"/>
      <c r="G79" s="409"/>
      <c r="H79" s="409"/>
      <c r="I79" s="409"/>
      <c r="J79" s="409"/>
      <c r="K79" s="409"/>
      <c r="L79" s="409"/>
      <c r="M79" s="409"/>
      <c r="N79" s="409"/>
      <c r="O79" s="409"/>
      <c r="P79" s="409"/>
      <c r="Q79" s="409"/>
      <c r="R79" s="409"/>
      <c r="S79" s="409"/>
      <c r="T79" s="409"/>
      <c r="U79" s="409"/>
      <c r="V79" s="409"/>
      <c r="W79" s="409"/>
      <c r="X79" s="409"/>
      <c r="Y79" s="409"/>
      <c r="Z79" s="409"/>
      <c r="AA79" s="409"/>
      <c r="AB79" s="409"/>
      <c r="AC79" s="409"/>
      <c r="AD79" s="409"/>
      <c r="AE79" s="409"/>
      <c r="AF79" s="409"/>
      <c r="AG79" s="409"/>
      <c r="AH79" s="409"/>
      <c r="AI79" s="409"/>
      <c r="AJ79" s="409"/>
      <c r="AK79" s="409"/>
      <c r="AL79" s="409"/>
      <c r="AM79" s="409"/>
      <c r="AN79" s="409"/>
      <c r="AO79" s="409"/>
      <c r="AP79" s="409"/>
      <c r="AQ79" s="409"/>
      <c r="AR79" s="409"/>
      <c r="AS79" s="409"/>
      <c r="AT79" s="409"/>
      <c r="AU79" s="409"/>
      <c r="AV79" s="409"/>
      <c r="AW79" s="409"/>
      <c r="AX79" s="409"/>
      <c r="AY79" s="409"/>
      <c r="AZ79" s="409"/>
      <c r="BA79" s="409"/>
      <c r="BB79" s="409"/>
      <c r="BC79" s="409"/>
      <c r="BD79" s="409"/>
      <c r="BE79" s="409"/>
      <c r="BF79" s="409"/>
      <c r="BG79" s="409"/>
      <c r="BH79" s="409"/>
      <c r="BI79" s="409"/>
      <c r="BJ79" s="409"/>
      <c r="BK79" s="409"/>
      <c r="BL79" s="409"/>
      <c r="BM79" s="409"/>
      <c r="BN79" s="409"/>
      <c r="BO79" s="409"/>
      <c r="BP79" s="409"/>
      <c r="BQ79" s="409"/>
      <c r="BR79" s="409"/>
      <c r="BS79" s="409"/>
      <c r="BT79" s="409"/>
      <c r="BU79" s="409"/>
      <c r="BV79" s="409"/>
      <c r="BW79" s="409"/>
      <c r="BX79" s="409"/>
      <c r="BY79" s="409"/>
      <c r="BZ79" s="409"/>
      <c r="CA79" s="409"/>
      <c r="CB79" s="409"/>
      <c r="CC79" s="409"/>
      <c r="CD79" s="409"/>
      <c r="CE79" s="409"/>
      <c r="CF79" s="409"/>
      <c r="CG79" s="409"/>
      <c r="CH79" s="409"/>
      <c r="CI79" s="409"/>
      <c r="CJ79" s="409"/>
      <c r="CK79" s="409"/>
      <c r="CL79" s="409"/>
      <c r="CM79" s="409"/>
      <c r="CN79" s="409"/>
      <c r="CO79" s="409"/>
      <c r="CP79" s="409"/>
      <c r="CQ79" s="409"/>
      <c r="CR79" s="409"/>
      <c r="CS79" s="409"/>
      <c r="CT79" s="409"/>
      <c r="CU79" s="409"/>
      <c r="CV79" s="409"/>
      <c r="CW79" s="409"/>
      <c r="CX79" s="409"/>
      <c r="CY79" s="409"/>
      <c r="CZ79" s="409"/>
      <c r="DA79" s="410"/>
    </row>
    <row r="80" spans="1:105" ht="12.75">
      <c r="A80" s="387"/>
      <c r="B80" s="388"/>
      <c r="C80" s="388"/>
      <c r="D80" s="388"/>
      <c r="E80" s="388"/>
      <c r="F80" s="388"/>
      <c r="G80" s="389"/>
      <c r="H80" s="390" t="s">
        <v>18</v>
      </c>
      <c r="I80" s="391"/>
      <c r="J80" s="391"/>
      <c r="K80" s="391"/>
      <c r="L80" s="391"/>
      <c r="M80" s="391"/>
      <c r="N80" s="391"/>
      <c r="O80" s="391"/>
      <c r="P80" s="391"/>
      <c r="Q80" s="391"/>
      <c r="R80" s="391"/>
      <c r="S80" s="391"/>
      <c r="T80" s="391"/>
      <c r="U80" s="391"/>
      <c r="V80" s="391"/>
      <c r="W80" s="391"/>
      <c r="X80" s="391"/>
      <c r="Y80" s="391"/>
      <c r="Z80" s="391"/>
      <c r="AA80" s="391"/>
      <c r="AB80" s="391"/>
      <c r="AC80" s="391"/>
      <c r="AD80" s="391"/>
      <c r="AE80" s="391"/>
      <c r="AF80" s="391"/>
      <c r="AG80" s="391"/>
      <c r="AH80" s="391"/>
      <c r="AI80" s="391"/>
      <c r="AJ80" s="391"/>
      <c r="AK80" s="391"/>
      <c r="AL80" s="391"/>
      <c r="AM80" s="391"/>
      <c r="AN80" s="391"/>
      <c r="AO80" s="391"/>
      <c r="AP80" s="391"/>
      <c r="AQ80" s="391"/>
      <c r="AR80" s="391"/>
      <c r="AS80" s="391"/>
      <c r="AT80" s="391"/>
      <c r="AU80" s="391"/>
      <c r="AV80" s="391"/>
      <c r="AW80" s="391"/>
      <c r="AX80" s="391"/>
      <c r="AY80" s="391"/>
      <c r="AZ80" s="391"/>
      <c r="BA80" s="391"/>
      <c r="BB80" s="391"/>
      <c r="BC80" s="391"/>
      <c r="BD80" s="391"/>
      <c r="BE80" s="391"/>
      <c r="BF80" s="391"/>
      <c r="BG80" s="391"/>
      <c r="BH80" s="391"/>
      <c r="BI80" s="391"/>
      <c r="BJ80" s="391"/>
      <c r="BK80" s="392"/>
      <c r="BL80" s="393"/>
      <c r="BM80" s="394"/>
      <c r="BN80" s="394"/>
      <c r="BO80" s="394"/>
      <c r="BP80" s="394"/>
      <c r="BQ80" s="394"/>
      <c r="BR80" s="394"/>
      <c r="BS80" s="394"/>
      <c r="BT80" s="394"/>
      <c r="BU80" s="394"/>
      <c r="BV80" s="394"/>
      <c r="BW80" s="394"/>
      <c r="BX80" s="394"/>
      <c r="BY80" s="395"/>
      <c r="BZ80" s="393"/>
      <c r="CA80" s="394"/>
      <c r="CB80" s="394"/>
      <c r="CC80" s="394"/>
      <c r="CD80" s="394"/>
      <c r="CE80" s="394"/>
      <c r="CF80" s="394"/>
      <c r="CG80" s="394"/>
      <c r="CH80" s="394"/>
      <c r="CI80" s="394"/>
      <c r="CJ80" s="394"/>
      <c r="CK80" s="394"/>
      <c r="CL80" s="394"/>
      <c r="CM80" s="395"/>
      <c r="CN80" s="393"/>
      <c r="CO80" s="394"/>
      <c r="CP80" s="394"/>
      <c r="CQ80" s="394"/>
      <c r="CR80" s="394"/>
      <c r="CS80" s="394"/>
      <c r="CT80" s="394"/>
      <c r="CU80" s="394"/>
      <c r="CV80" s="394"/>
      <c r="CW80" s="394"/>
      <c r="CX80" s="394"/>
      <c r="CY80" s="394"/>
      <c r="CZ80" s="394"/>
      <c r="DA80" s="396"/>
    </row>
    <row r="81" spans="1:105" ht="12.75">
      <c r="A81" s="367" t="s">
        <v>8</v>
      </c>
      <c r="B81" s="368"/>
      <c r="C81" s="368"/>
      <c r="D81" s="368"/>
      <c r="E81" s="368"/>
      <c r="F81" s="368"/>
      <c r="G81" s="369"/>
      <c r="H81" s="370" t="s">
        <v>244</v>
      </c>
      <c r="I81" s="371"/>
      <c r="J81" s="371"/>
      <c r="K81" s="371"/>
      <c r="L81" s="371"/>
      <c r="M81" s="371"/>
      <c r="N81" s="371"/>
      <c r="O81" s="371"/>
      <c r="P81" s="371"/>
      <c r="Q81" s="371"/>
      <c r="R81" s="371"/>
      <c r="S81" s="371"/>
      <c r="T81" s="371"/>
      <c r="U81" s="371"/>
      <c r="V81" s="371"/>
      <c r="W81" s="371"/>
      <c r="X81" s="371"/>
      <c r="Y81" s="371"/>
      <c r="Z81" s="371"/>
      <c r="AA81" s="371"/>
      <c r="AB81" s="371"/>
      <c r="AC81" s="371"/>
      <c r="AD81" s="371"/>
      <c r="AE81" s="371"/>
      <c r="AF81" s="371"/>
      <c r="AG81" s="371"/>
      <c r="AH81" s="371"/>
      <c r="AI81" s="371"/>
      <c r="AJ81" s="371"/>
      <c r="AK81" s="371"/>
      <c r="AL81" s="371"/>
      <c r="AM81" s="371"/>
      <c r="AN81" s="371"/>
      <c r="AO81" s="371"/>
      <c r="AP81" s="371"/>
      <c r="AQ81" s="371"/>
      <c r="AR81" s="371"/>
      <c r="AS81" s="371"/>
      <c r="AT81" s="371"/>
      <c r="AU81" s="371"/>
      <c r="AV81" s="371"/>
      <c r="AW81" s="371"/>
      <c r="AX81" s="371"/>
      <c r="AY81" s="371"/>
      <c r="AZ81" s="371"/>
      <c r="BA81" s="371"/>
      <c r="BB81" s="371"/>
      <c r="BC81" s="371"/>
      <c r="BD81" s="371"/>
      <c r="BE81" s="371"/>
      <c r="BF81" s="371"/>
      <c r="BG81" s="371"/>
      <c r="BH81" s="371"/>
      <c r="BI81" s="371"/>
      <c r="BJ81" s="371"/>
      <c r="BK81" s="372"/>
      <c r="BL81" s="397">
        <f>BL44+BL43</f>
        <v>7056.789</v>
      </c>
      <c r="BM81" s="374"/>
      <c r="BN81" s="374"/>
      <c r="BO81" s="374"/>
      <c r="BP81" s="374"/>
      <c r="BQ81" s="374"/>
      <c r="BR81" s="374"/>
      <c r="BS81" s="374"/>
      <c r="BT81" s="374"/>
      <c r="BU81" s="374"/>
      <c r="BV81" s="374"/>
      <c r="BW81" s="374"/>
      <c r="BX81" s="374"/>
      <c r="BY81" s="375"/>
      <c r="BZ81" s="397">
        <f>BZ44+BZ43</f>
        <v>5688</v>
      </c>
      <c r="CA81" s="374"/>
      <c r="CB81" s="374"/>
      <c r="CC81" s="374"/>
      <c r="CD81" s="374"/>
      <c r="CE81" s="374"/>
      <c r="CF81" s="374"/>
      <c r="CG81" s="374"/>
      <c r="CH81" s="374"/>
      <c r="CI81" s="374"/>
      <c r="CJ81" s="374"/>
      <c r="CK81" s="374"/>
      <c r="CL81" s="374"/>
      <c r="CM81" s="375"/>
      <c r="CN81" s="397">
        <f>CN44+CN43</f>
        <v>20439.000000000004</v>
      </c>
      <c r="CO81" s="374"/>
      <c r="CP81" s="374"/>
      <c r="CQ81" s="374"/>
      <c r="CR81" s="374"/>
      <c r="CS81" s="374"/>
      <c r="CT81" s="374"/>
      <c r="CU81" s="374"/>
      <c r="CV81" s="374"/>
      <c r="CW81" s="374"/>
      <c r="CX81" s="374"/>
      <c r="CY81" s="374"/>
      <c r="CZ81" s="374"/>
      <c r="DA81" s="376"/>
    </row>
    <row r="82" spans="1:105" ht="12.75">
      <c r="A82" s="367" t="s">
        <v>12</v>
      </c>
      <c r="B82" s="368"/>
      <c r="C82" s="368"/>
      <c r="D82" s="368"/>
      <c r="E82" s="368"/>
      <c r="F82" s="368"/>
      <c r="G82" s="369"/>
      <c r="H82" s="370" t="s">
        <v>245</v>
      </c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  <c r="T82" s="371"/>
      <c r="U82" s="371"/>
      <c r="V82" s="371"/>
      <c r="W82" s="371"/>
      <c r="X82" s="371"/>
      <c r="Y82" s="371"/>
      <c r="Z82" s="371"/>
      <c r="AA82" s="371"/>
      <c r="AB82" s="371"/>
      <c r="AC82" s="371"/>
      <c r="AD82" s="371"/>
      <c r="AE82" s="371"/>
      <c r="AF82" s="371"/>
      <c r="AG82" s="371"/>
      <c r="AH82" s="371"/>
      <c r="AI82" s="371"/>
      <c r="AJ82" s="371"/>
      <c r="AK82" s="371"/>
      <c r="AL82" s="371"/>
      <c r="AM82" s="371"/>
      <c r="AN82" s="371"/>
      <c r="AO82" s="371"/>
      <c r="AP82" s="371"/>
      <c r="AQ82" s="371"/>
      <c r="AR82" s="371"/>
      <c r="AS82" s="371"/>
      <c r="AT82" s="371"/>
      <c r="AU82" s="371"/>
      <c r="AV82" s="371"/>
      <c r="AW82" s="371"/>
      <c r="AX82" s="371"/>
      <c r="AY82" s="371"/>
      <c r="AZ82" s="371"/>
      <c r="BA82" s="371"/>
      <c r="BB82" s="371"/>
      <c r="BC82" s="371"/>
      <c r="BD82" s="371"/>
      <c r="BE82" s="371"/>
      <c r="BF82" s="371"/>
      <c r="BG82" s="371"/>
      <c r="BH82" s="371"/>
      <c r="BI82" s="371"/>
      <c r="BJ82" s="371"/>
      <c r="BK82" s="372"/>
      <c r="BL82" s="373"/>
      <c r="BM82" s="374"/>
      <c r="BN82" s="374"/>
      <c r="BO82" s="374"/>
      <c r="BP82" s="374"/>
      <c r="BQ82" s="374"/>
      <c r="BR82" s="374"/>
      <c r="BS82" s="374"/>
      <c r="BT82" s="374"/>
      <c r="BU82" s="374"/>
      <c r="BV82" s="374"/>
      <c r="BW82" s="374"/>
      <c r="BX82" s="374"/>
      <c r="BY82" s="375"/>
      <c r="BZ82" s="373"/>
      <c r="CA82" s="374"/>
      <c r="CB82" s="374"/>
      <c r="CC82" s="374"/>
      <c r="CD82" s="374"/>
      <c r="CE82" s="374"/>
      <c r="CF82" s="374"/>
      <c r="CG82" s="374"/>
      <c r="CH82" s="374"/>
      <c r="CI82" s="374"/>
      <c r="CJ82" s="374"/>
      <c r="CK82" s="374"/>
      <c r="CL82" s="374"/>
      <c r="CM82" s="375"/>
      <c r="CN82" s="373"/>
      <c r="CO82" s="374"/>
      <c r="CP82" s="374"/>
      <c r="CQ82" s="374"/>
      <c r="CR82" s="374"/>
      <c r="CS82" s="374"/>
      <c r="CT82" s="374"/>
      <c r="CU82" s="374"/>
      <c r="CV82" s="374"/>
      <c r="CW82" s="374"/>
      <c r="CX82" s="374"/>
      <c r="CY82" s="374"/>
      <c r="CZ82" s="374"/>
      <c r="DA82" s="376"/>
    </row>
    <row r="83" spans="1:105" ht="13.5" thickBot="1">
      <c r="A83" s="377" t="s">
        <v>33</v>
      </c>
      <c r="B83" s="378"/>
      <c r="C83" s="378"/>
      <c r="D83" s="378"/>
      <c r="E83" s="378"/>
      <c r="F83" s="378"/>
      <c r="G83" s="379"/>
      <c r="H83" s="380" t="s">
        <v>246</v>
      </c>
      <c r="I83" s="381"/>
      <c r="J83" s="381"/>
      <c r="K83" s="381"/>
      <c r="L83" s="381"/>
      <c r="M83" s="381"/>
      <c r="N83" s="381"/>
      <c r="O83" s="381"/>
      <c r="P83" s="381"/>
      <c r="Q83" s="381"/>
      <c r="R83" s="381"/>
      <c r="S83" s="381"/>
      <c r="T83" s="381"/>
      <c r="U83" s="381"/>
      <c r="V83" s="381"/>
      <c r="W83" s="381"/>
      <c r="X83" s="381"/>
      <c r="Y83" s="381"/>
      <c r="Z83" s="381"/>
      <c r="AA83" s="381"/>
      <c r="AB83" s="381"/>
      <c r="AC83" s="381"/>
      <c r="AD83" s="381"/>
      <c r="AE83" s="381"/>
      <c r="AF83" s="381"/>
      <c r="AG83" s="381"/>
      <c r="AH83" s="381"/>
      <c r="AI83" s="381"/>
      <c r="AJ83" s="381"/>
      <c r="AK83" s="381"/>
      <c r="AL83" s="381"/>
      <c r="AM83" s="381"/>
      <c r="AN83" s="381"/>
      <c r="AO83" s="381"/>
      <c r="AP83" s="381"/>
      <c r="AQ83" s="381"/>
      <c r="AR83" s="381"/>
      <c r="AS83" s="381"/>
      <c r="AT83" s="381"/>
      <c r="AU83" s="381"/>
      <c r="AV83" s="381"/>
      <c r="AW83" s="381"/>
      <c r="AX83" s="381"/>
      <c r="AY83" s="381"/>
      <c r="AZ83" s="381"/>
      <c r="BA83" s="381"/>
      <c r="BB83" s="381"/>
      <c r="BC83" s="381"/>
      <c r="BD83" s="381"/>
      <c r="BE83" s="381"/>
      <c r="BF83" s="381"/>
      <c r="BG83" s="381"/>
      <c r="BH83" s="381"/>
      <c r="BI83" s="381"/>
      <c r="BJ83" s="381"/>
      <c r="BK83" s="382"/>
      <c r="BL83" s="383">
        <v>210960.67023</v>
      </c>
      <c r="BM83" s="384"/>
      <c r="BN83" s="384"/>
      <c r="BO83" s="384"/>
      <c r="BP83" s="384"/>
      <c r="BQ83" s="384"/>
      <c r="BR83" s="384"/>
      <c r="BS83" s="384"/>
      <c r="BT83" s="384"/>
      <c r="BU83" s="384"/>
      <c r="BV83" s="384"/>
      <c r="BW83" s="384"/>
      <c r="BX83" s="384"/>
      <c r="BY83" s="385"/>
      <c r="BZ83" s="383">
        <v>224037.40782702</v>
      </c>
      <c r="CA83" s="384"/>
      <c r="CB83" s="384"/>
      <c r="CC83" s="384"/>
      <c r="CD83" s="384"/>
      <c r="CE83" s="384"/>
      <c r="CF83" s="384"/>
      <c r="CG83" s="384"/>
      <c r="CH83" s="384"/>
      <c r="CI83" s="384"/>
      <c r="CJ83" s="384"/>
      <c r="CK83" s="384"/>
      <c r="CL83" s="384"/>
      <c r="CM83" s="385"/>
      <c r="CN83" s="383">
        <v>246444.23378273842</v>
      </c>
      <c r="CO83" s="384"/>
      <c r="CP83" s="384"/>
      <c r="CQ83" s="384"/>
      <c r="CR83" s="384"/>
      <c r="CS83" s="384"/>
      <c r="CT83" s="384"/>
      <c r="CU83" s="384"/>
      <c r="CV83" s="384"/>
      <c r="CW83" s="384"/>
      <c r="CX83" s="384"/>
      <c r="CY83" s="384"/>
      <c r="CZ83" s="384"/>
      <c r="DA83" s="386"/>
    </row>
    <row r="84" spans="7:8" s="1" customFormat="1" ht="18.75" customHeight="1">
      <c r="G84" s="146" t="s">
        <v>247</v>
      </c>
      <c r="H84" s="1" t="s">
        <v>248</v>
      </c>
    </row>
    <row r="86" spans="27:68" ht="20.25" customHeight="1">
      <c r="AA86" s="6" t="s">
        <v>140</v>
      </c>
      <c r="BP86" s="6" t="s">
        <v>364</v>
      </c>
    </row>
  </sheetData>
  <sheetProtection/>
  <mergeCells count="366">
    <mergeCell ref="CC1:DA1"/>
    <mergeCell ref="A3:DA3"/>
    <mergeCell ref="BZ4:DA4"/>
    <mergeCell ref="BZ5:DA5"/>
    <mergeCell ref="BZ6:DA6"/>
    <mergeCell ref="BZ7:DA7"/>
    <mergeCell ref="BY8:BZ8"/>
    <mergeCell ref="CA8:CC8"/>
    <mergeCell ref="CD8:CE8"/>
    <mergeCell ref="CF8:CP8"/>
    <mergeCell ref="CQ8:CS8"/>
    <mergeCell ref="CT8:CV8"/>
    <mergeCell ref="A12:G13"/>
    <mergeCell ref="H12:BK13"/>
    <mergeCell ref="BL12:BY12"/>
    <mergeCell ref="BZ12:CM12"/>
    <mergeCell ref="CN12:DA12"/>
    <mergeCell ref="BL13:BY13"/>
    <mergeCell ref="BZ13:CM13"/>
    <mergeCell ref="CN13:DA13"/>
    <mergeCell ref="A14:G14"/>
    <mergeCell ref="H14:BK14"/>
    <mergeCell ref="BL14:BY14"/>
    <mergeCell ref="BZ14:CM14"/>
    <mergeCell ref="CN14:DA14"/>
    <mergeCell ref="A15:G15"/>
    <mergeCell ref="H15:BK15"/>
    <mergeCell ref="BL15:BY15"/>
    <mergeCell ref="BZ15:CM15"/>
    <mergeCell ref="CN15:DA15"/>
    <mergeCell ref="A16:G16"/>
    <mergeCell ref="H16:BK16"/>
    <mergeCell ref="BL16:BY16"/>
    <mergeCell ref="BZ16:CM16"/>
    <mergeCell ref="CN16:DA16"/>
    <mergeCell ref="A17:G17"/>
    <mergeCell ref="H17:BK17"/>
    <mergeCell ref="BL17:BY17"/>
    <mergeCell ref="BZ17:CM17"/>
    <mergeCell ref="CN17:DA17"/>
    <mergeCell ref="A18:G18"/>
    <mergeCell ref="H18:BK18"/>
    <mergeCell ref="BL18:BY18"/>
    <mergeCell ref="BZ18:CM18"/>
    <mergeCell ref="CN18:DA18"/>
    <mergeCell ref="A19:G19"/>
    <mergeCell ref="H19:BK19"/>
    <mergeCell ref="BL19:BY19"/>
    <mergeCell ref="BZ19:CM19"/>
    <mergeCell ref="CN19:DA19"/>
    <mergeCell ref="A20:G20"/>
    <mergeCell ref="H20:BK20"/>
    <mergeCell ref="BL20:BY20"/>
    <mergeCell ref="BZ20:CM20"/>
    <mergeCell ref="CN20:DA20"/>
    <mergeCell ref="A21:G21"/>
    <mergeCell ref="H21:BK21"/>
    <mergeCell ref="BL21:BY21"/>
    <mergeCell ref="BZ21:CM21"/>
    <mergeCell ref="CN21:DA21"/>
    <mergeCell ref="A22:G22"/>
    <mergeCell ref="H22:BK22"/>
    <mergeCell ref="BL22:BY22"/>
    <mergeCell ref="BZ22:CM22"/>
    <mergeCell ref="CN22:DA22"/>
    <mergeCell ref="A23:G23"/>
    <mergeCell ref="H23:BK23"/>
    <mergeCell ref="BL23:BY23"/>
    <mergeCell ref="BZ23:CM23"/>
    <mergeCell ref="CN23:DA23"/>
    <mergeCell ref="A24:G24"/>
    <mergeCell ref="H24:BK24"/>
    <mergeCell ref="BL24:BY24"/>
    <mergeCell ref="BZ24:CM24"/>
    <mergeCell ref="CN24:DA24"/>
    <mergeCell ref="A25:G25"/>
    <mergeCell ref="H25:BK25"/>
    <mergeCell ref="BL25:BY25"/>
    <mergeCell ref="BZ25:CM25"/>
    <mergeCell ref="CN25:DA25"/>
    <mergeCell ref="A26:G26"/>
    <mergeCell ref="H26:BK26"/>
    <mergeCell ref="BL26:BY26"/>
    <mergeCell ref="BZ26:CM26"/>
    <mergeCell ref="CN26:DA26"/>
    <mergeCell ref="A27:G27"/>
    <mergeCell ref="H27:BK27"/>
    <mergeCell ref="BL27:BY27"/>
    <mergeCell ref="BZ27:CM27"/>
    <mergeCell ref="CN27:DA27"/>
    <mergeCell ref="A28:G28"/>
    <mergeCell ref="H28:BK28"/>
    <mergeCell ref="BL28:BY28"/>
    <mergeCell ref="BZ28:CM28"/>
    <mergeCell ref="CN28:DA28"/>
    <mergeCell ref="A29:G29"/>
    <mergeCell ref="H29:BK29"/>
    <mergeCell ref="BL29:BY29"/>
    <mergeCell ref="BZ29:CM29"/>
    <mergeCell ref="CN29:DA29"/>
    <mergeCell ref="A30:G30"/>
    <mergeCell ref="H30:BK30"/>
    <mergeCell ref="BL30:BY30"/>
    <mergeCell ref="BZ30:CM30"/>
    <mergeCell ref="CN30:DA30"/>
    <mergeCell ref="A31:G31"/>
    <mergeCell ref="H31:BK31"/>
    <mergeCell ref="BL31:BY31"/>
    <mergeCell ref="BZ31:CM31"/>
    <mergeCell ref="CN31:DA31"/>
    <mergeCell ref="A32:G32"/>
    <mergeCell ref="H32:BK32"/>
    <mergeCell ref="BL32:BY32"/>
    <mergeCell ref="BZ32:CM32"/>
    <mergeCell ref="CN32:DA32"/>
    <mergeCell ref="A33:G33"/>
    <mergeCell ref="H33:BK33"/>
    <mergeCell ref="BL33:BY33"/>
    <mergeCell ref="BZ33:CM33"/>
    <mergeCell ref="CN33:DA33"/>
    <mergeCell ref="A34:G34"/>
    <mergeCell ref="H34:BK34"/>
    <mergeCell ref="BL34:BY34"/>
    <mergeCell ref="BZ34:CM34"/>
    <mergeCell ref="CN34:DA34"/>
    <mergeCell ref="A35:G35"/>
    <mergeCell ref="H35:BK35"/>
    <mergeCell ref="BL35:BY35"/>
    <mergeCell ref="BZ35:CM35"/>
    <mergeCell ref="CN35:DA35"/>
    <mergeCell ref="A36:G36"/>
    <mergeCell ref="H36:BK36"/>
    <mergeCell ref="BL36:BY36"/>
    <mergeCell ref="BZ36:CM36"/>
    <mergeCell ref="CN36:DA36"/>
    <mergeCell ref="A37:G37"/>
    <mergeCell ref="H37:BK37"/>
    <mergeCell ref="BL37:BY37"/>
    <mergeCell ref="BZ37:CM37"/>
    <mergeCell ref="CN37:DA37"/>
    <mergeCell ref="A38:G38"/>
    <mergeCell ref="H38:BK38"/>
    <mergeCell ref="BL38:BY38"/>
    <mergeCell ref="BZ38:CM38"/>
    <mergeCell ref="CN38:DA38"/>
    <mergeCell ref="A39:G39"/>
    <mergeCell ref="H39:BK39"/>
    <mergeCell ref="BL39:BY39"/>
    <mergeCell ref="BZ39:CM39"/>
    <mergeCell ref="CN39:DA39"/>
    <mergeCell ref="A40:G40"/>
    <mergeCell ref="H40:BK40"/>
    <mergeCell ref="BL40:BY40"/>
    <mergeCell ref="BZ40:CM40"/>
    <mergeCell ref="CN40:DA40"/>
    <mergeCell ref="A41:G41"/>
    <mergeCell ref="H41:BK41"/>
    <mergeCell ref="BL41:BY41"/>
    <mergeCell ref="BZ41:CM41"/>
    <mergeCell ref="CN41:DA41"/>
    <mergeCell ref="A42:G42"/>
    <mergeCell ref="H42:BK42"/>
    <mergeCell ref="BL42:BY42"/>
    <mergeCell ref="BZ42:CM42"/>
    <mergeCell ref="CN42:DA42"/>
    <mergeCell ref="A43:G43"/>
    <mergeCell ref="H43:BK43"/>
    <mergeCell ref="BL43:BY43"/>
    <mergeCell ref="BZ43:CM43"/>
    <mergeCell ref="CN43:DA43"/>
    <mergeCell ref="A44:G44"/>
    <mergeCell ref="H44:BK44"/>
    <mergeCell ref="BL44:BY44"/>
    <mergeCell ref="BZ44:CM44"/>
    <mergeCell ref="CN44:DA44"/>
    <mergeCell ref="A45:G45"/>
    <mergeCell ref="H45:BK45"/>
    <mergeCell ref="BL45:BY45"/>
    <mergeCell ref="BZ45:CM45"/>
    <mergeCell ref="CN45:DA45"/>
    <mergeCell ref="A46:G46"/>
    <mergeCell ref="H46:BK46"/>
    <mergeCell ref="BL46:BY46"/>
    <mergeCell ref="BZ46:CM46"/>
    <mergeCell ref="CN46:DA46"/>
    <mergeCell ref="A47:G47"/>
    <mergeCell ref="H47:BK47"/>
    <mergeCell ref="BL47:BY47"/>
    <mergeCell ref="BZ47:CM47"/>
    <mergeCell ref="CN47:DA47"/>
    <mergeCell ref="A48:G48"/>
    <mergeCell ref="H48:BK48"/>
    <mergeCell ref="BL48:BY48"/>
    <mergeCell ref="BZ48:CM48"/>
    <mergeCell ref="CN48:DA48"/>
    <mergeCell ref="A49:G49"/>
    <mergeCell ref="H49:BK49"/>
    <mergeCell ref="BL49:BY49"/>
    <mergeCell ref="BZ49:CM49"/>
    <mergeCell ref="CN49:DA49"/>
    <mergeCell ref="A50:G50"/>
    <mergeCell ref="H50:BK50"/>
    <mergeCell ref="BL50:BY50"/>
    <mergeCell ref="BZ50:CM50"/>
    <mergeCell ref="CN50:DA50"/>
    <mergeCell ref="A51:G51"/>
    <mergeCell ref="H51:BK51"/>
    <mergeCell ref="BL51:BY51"/>
    <mergeCell ref="BZ51:CM51"/>
    <mergeCell ref="CN51:DA51"/>
    <mergeCell ref="A52:G52"/>
    <mergeCell ref="H52:BK52"/>
    <mergeCell ref="BL52:BY52"/>
    <mergeCell ref="BZ52:CM52"/>
    <mergeCell ref="CN52:DA52"/>
    <mergeCell ref="A53:G53"/>
    <mergeCell ref="H53:BK53"/>
    <mergeCell ref="BL53:BY53"/>
    <mergeCell ref="BZ53:CM53"/>
    <mergeCell ref="CN53:DA53"/>
    <mergeCell ref="A54:G54"/>
    <mergeCell ref="H54:BK54"/>
    <mergeCell ref="BL54:BY54"/>
    <mergeCell ref="BZ54:CM54"/>
    <mergeCell ref="CN54:DA54"/>
    <mergeCell ref="A55:G55"/>
    <mergeCell ref="H55:BK55"/>
    <mergeCell ref="BL55:BY55"/>
    <mergeCell ref="BZ55:CM55"/>
    <mergeCell ref="CN55:DA55"/>
    <mergeCell ref="A56:G56"/>
    <mergeCell ref="H56:BK56"/>
    <mergeCell ref="BL56:BY56"/>
    <mergeCell ref="BZ56:CM56"/>
    <mergeCell ref="CN56:DA56"/>
    <mergeCell ref="A57:G57"/>
    <mergeCell ref="H57:BK57"/>
    <mergeCell ref="BL57:BY57"/>
    <mergeCell ref="BZ57:CM57"/>
    <mergeCell ref="CN57:DA57"/>
    <mergeCell ref="A58:G58"/>
    <mergeCell ref="H58:BK58"/>
    <mergeCell ref="BL58:BY58"/>
    <mergeCell ref="BZ58:CM58"/>
    <mergeCell ref="CN58:DA58"/>
    <mergeCell ref="A59:G59"/>
    <mergeCell ref="H59:BK59"/>
    <mergeCell ref="BL59:BY59"/>
    <mergeCell ref="BZ59:CM59"/>
    <mergeCell ref="CN59:DA59"/>
    <mergeCell ref="A60:G60"/>
    <mergeCell ref="H60:BK60"/>
    <mergeCell ref="BL60:BY60"/>
    <mergeCell ref="BZ60:CM60"/>
    <mergeCell ref="CN60:DA60"/>
    <mergeCell ref="A61:G61"/>
    <mergeCell ref="H61:BK61"/>
    <mergeCell ref="BL61:BY61"/>
    <mergeCell ref="BZ61:CM61"/>
    <mergeCell ref="CN61:DA61"/>
    <mergeCell ref="A62:G62"/>
    <mergeCell ref="H62:BK62"/>
    <mergeCell ref="BL62:BY62"/>
    <mergeCell ref="BZ62:CM62"/>
    <mergeCell ref="CN62:DA62"/>
    <mergeCell ref="A63:G63"/>
    <mergeCell ref="H63:BK63"/>
    <mergeCell ref="BL63:BY63"/>
    <mergeCell ref="BZ63:CM63"/>
    <mergeCell ref="CN63:DA63"/>
    <mergeCell ref="A64:G64"/>
    <mergeCell ref="H64:BK64"/>
    <mergeCell ref="BL64:BY64"/>
    <mergeCell ref="BZ64:CM64"/>
    <mergeCell ref="CN64:DA64"/>
    <mergeCell ref="A65:G65"/>
    <mergeCell ref="H65:BK65"/>
    <mergeCell ref="BL65:BY65"/>
    <mergeCell ref="BZ65:CM65"/>
    <mergeCell ref="CN65:DA65"/>
    <mergeCell ref="A66:G66"/>
    <mergeCell ref="H66:BK66"/>
    <mergeCell ref="BL66:BY66"/>
    <mergeCell ref="BZ66:CM66"/>
    <mergeCell ref="CN66:DA66"/>
    <mergeCell ref="A67:G67"/>
    <mergeCell ref="H67:BK67"/>
    <mergeCell ref="BL67:BY67"/>
    <mergeCell ref="BZ67:CM67"/>
    <mergeCell ref="CN67:DA67"/>
    <mergeCell ref="A68:G68"/>
    <mergeCell ref="H68:BK68"/>
    <mergeCell ref="BL68:BY68"/>
    <mergeCell ref="BZ68:CM68"/>
    <mergeCell ref="CN68:DA68"/>
    <mergeCell ref="A69:G69"/>
    <mergeCell ref="H69:BK69"/>
    <mergeCell ref="BL69:BY69"/>
    <mergeCell ref="BZ69:CM69"/>
    <mergeCell ref="CN69:DA69"/>
    <mergeCell ref="A70:G70"/>
    <mergeCell ref="H70:BK70"/>
    <mergeCell ref="BL70:BY70"/>
    <mergeCell ref="BZ70:CM70"/>
    <mergeCell ref="CN70:DA70"/>
    <mergeCell ref="A71:G71"/>
    <mergeCell ref="H71:BK71"/>
    <mergeCell ref="BL71:BY71"/>
    <mergeCell ref="BZ71:CM71"/>
    <mergeCell ref="CN71:DA71"/>
    <mergeCell ref="A72:G72"/>
    <mergeCell ref="H72:BK72"/>
    <mergeCell ref="BL72:BY72"/>
    <mergeCell ref="BZ72:CM72"/>
    <mergeCell ref="CN72:DA72"/>
    <mergeCell ref="A73:G73"/>
    <mergeCell ref="H73:BK73"/>
    <mergeCell ref="BL73:BY73"/>
    <mergeCell ref="BZ73:CM73"/>
    <mergeCell ref="CN73:DA73"/>
    <mergeCell ref="A74:G74"/>
    <mergeCell ref="H74:BK74"/>
    <mergeCell ref="BL74:BY74"/>
    <mergeCell ref="BZ74:CM74"/>
    <mergeCell ref="CN74:DA74"/>
    <mergeCell ref="A75:G75"/>
    <mergeCell ref="H75:BK75"/>
    <mergeCell ref="BL75:BY75"/>
    <mergeCell ref="BZ75:CM75"/>
    <mergeCell ref="CN75:DA75"/>
    <mergeCell ref="A76:G76"/>
    <mergeCell ref="H76:BK76"/>
    <mergeCell ref="BL76:BY76"/>
    <mergeCell ref="BZ76:CM76"/>
    <mergeCell ref="CN76:DA76"/>
    <mergeCell ref="A77:G77"/>
    <mergeCell ref="H77:BK77"/>
    <mergeCell ref="BL77:BY77"/>
    <mergeCell ref="BZ77:CM77"/>
    <mergeCell ref="CN77:DA77"/>
    <mergeCell ref="A78:G78"/>
    <mergeCell ref="H78:BK78"/>
    <mergeCell ref="BL78:BY78"/>
    <mergeCell ref="BZ78:CM78"/>
    <mergeCell ref="CN78:DA78"/>
    <mergeCell ref="A79:DA79"/>
    <mergeCell ref="A80:G80"/>
    <mergeCell ref="H80:BK80"/>
    <mergeCell ref="BL80:BY80"/>
    <mergeCell ref="BZ80:CM80"/>
    <mergeCell ref="CN80:DA80"/>
    <mergeCell ref="A81:G81"/>
    <mergeCell ref="H81:BK81"/>
    <mergeCell ref="BL81:BY81"/>
    <mergeCell ref="BZ81:CM81"/>
    <mergeCell ref="CN81:DA81"/>
    <mergeCell ref="A82:G82"/>
    <mergeCell ref="H82:BK82"/>
    <mergeCell ref="BL82:BY82"/>
    <mergeCell ref="BZ82:CM82"/>
    <mergeCell ref="CN82:DA82"/>
    <mergeCell ref="A83:G83"/>
    <mergeCell ref="H83:BK83"/>
    <mergeCell ref="BL83:BY83"/>
    <mergeCell ref="BZ83:CM83"/>
    <mergeCell ref="CN83:DA8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Q43"/>
  <sheetViews>
    <sheetView view="pageBreakPreview" zoomScaleSheetLayoutView="100" zoomScalePageLayoutView="0" workbookViewId="0" topLeftCell="A10">
      <selection activeCell="CE23" sqref="CE23:CO23"/>
    </sheetView>
  </sheetViews>
  <sheetFormatPr defaultColWidth="9.00390625" defaultRowHeight="12.75"/>
  <cols>
    <col min="1" max="1" width="9.125" style="190" customWidth="1"/>
    <col min="2" max="2" width="1.00390625" style="190" customWidth="1"/>
    <col min="3" max="3" width="4.125" style="190" hidden="1" customWidth="1"/>
    <col min="4" max="9" width="9.125" style="190" hidden="1" customWidth="1"/>
    <col min="10" max="14" width="9.125" style="190" customWidth="1"/>
    <col min="15" max="15" width="2.375" style="190" customWidth="1"/>
    <col min="16" max="16" width="3.125" style="190" hidden="1" customWidth="1"/>
    <col min="17" max="25" width="9.125" style="190" hidden="1" customWidth="1"/>
    <col min="26" max="26" width="6.875" style="190" hidden="1" customWidth="1"/>
    <col min="27" max="34" width="9.125" style="190" hidden="1" customWidth="1"/>
    <col min="35" max="35" width="0.37109375" style="190" hidden="1" customWidth="1"/>
    <col min="36" max="48" width="9.125" style="190" hidden="1" customWidth="1"/>
    <col min="49" max="49" width="0.6171875" style="190" hidden="1" customWidth="1"/>
    <col min="50" max="61" width="9.125" style="190" hidden="1" customWidth="1"/>
    <col min="62" max="62" width="7.75390625" style="190" customWidth="1"/>
    <col min="63" max="63" width="4.625" style="190" customWidth="1"/>
    <col min="64" max="81" width="9.125" style="190" hidden="1" customWidth="1"/>
    <col min="82" max="82" width="2.125" style="190" customWidth="1"/>
    <col min="83" max="83" width="9.125" style="190" customWidth="1"/>
    <col min="84" max="84" width="9.00390625" style="190" customWidth="1"/>
    <col min="85" max="92" width="9.125" style="190" hidden="1" customWidth="1"/>
    <col min="93" max="93" width="3.25390625" style="190" customWidth="1"/>
    <col min="94" max="94" width="1.75390625" style="190" customWidth="1"/>
    <col min="95" max="16384" width="9.125" style="190" customWidth="1"/>
  </cols>
  <sheetData>
    <row r="1" spans="1:93" ht="48.75" customHeight="1">
      <c r="A1" s="188"/>
      <c r="B1" s="188"/>
      <c r="C1" s="188"/>
      <c r="D1" s="188"/>
      <c r="E1" s="188"/>
      <c r="F1" s="188"/>
      <c r="G1" s="188"/>
      <c r="H1" s="188"/>
      <c r="I1" s="188"/>
      <c r="J1" s="189" t="s">
        <v>251</v>
      </c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540" t="s">
        <v>252</v>
      </c>
      <c r="BV1" s="540"/>
      <c r="BW1" s="540"/>
      <c r="BX1" s="540"/>
      <c r="BY1" s="540"/>
      <c r="BZ1" s="540"/>
      <c r="CA1" s="540"/>
      <c r="CB1" s="540"/>
      <c r="CC1" s="540"/>
      <c r="CD1" s="540"/>
      <c r="CE1" s="540"/>
      <c r="CF1" s="540"/>
      <c r="CG1" s="540"/>
      <c r="CH1" s="540"/>
      <c r="CI1" s="540"/>
      <c r="CJ1" s="540"/>
      <c r="CK1" s="540"/>
      <c r="CL1" s="540"/>
      <c r="CM1" s="540"/>
      <c r="CN1" s="540"/>
      <c r="CO1" s="540"/>
    </row>
    <row r="2" spans="1:93" ht="15.75">
      <c r="A2" s="191"/>
      <c r="B2" s="191"/>
      <c r="C2" s="191"/>
      <c r="D2" s="191"/>
      <c r="E2" s="191"/>
      <c r="F2" s="191"/>
      <c r="G2" s="191"/>
      <c r="H2" s="191"/>
      <c r="I2" s="191"/>
      <c r="J2" s="541" t="s">
        <v>163</v>
      </c>
      <c r="K2" s="542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1"/>
      <c r="AV2" s="541"/>
      <c r="AW2" s="541"/>
      <c r="AX2" s="541"/>
      <c r="AY2" s="541"/>
      <c r="AZ2" s="541"/>
      <c r="BA2" s="541"/>
      <c r="BB2" s="541"/>
      <c r="BC2" s="541"/>
      <c r="BD2" s="541"/>
      <c r="BE2" s="541"/>
      <c r="BF2" s="541"/>
      <c r="BG2" s="541"/>
      <c r="BH2" s="541"/>
      <c r="BI2" s="541"/>
      <c r="BJ2" s="541"/>
      <c r="BK2" s="54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</row>
    <row r="3" spans="1:93" ht="15.7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543" t="s">
        <v>331</v>
      </c>
      <c r="M3" s="544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88"/>
      <c r="BK3" s="188"/>
      <c r="BL3" s="188"/>
      <c r="BM3" s="188"/>
      <c r="BN3" s="188"/>
      <c r="BO3" s="188"/>
      <c r="BP3" s="188"/>
      <c r="BQ3" s="545" t="s">
        <v>253</v>
      </c>
      <c r="BR3" s="545"/>
      <c r="BS3" s="545"/>
      <c r="BT3" s="545"/>
      <c r="BU3" s="545"/>
      <c r="BV3" s="545"/>
      <c r="BW3" s="545"/>
      <c r="BX3" s="545"/>
      <c r="BY3" s="545"/>
      <c r="BZ3" s="545"/>
      <c r="CA3" s="545"/>
      <c r="CB3" s="545"/>
      <c r="CC3" s="545"/>
      <c r="CD3" s="188"/>
      <c r="CE3" s="546" t="s">
        <v>253</v>
      </c>
      <c r="CF3" s="547"/>
      <c r="CG3" s="188"/>
      <c r="CH3" s="188"/>
      <c r="CI3" s="188"/>
      <c r="CJ3" s="188"/>
      <c r="CK3" s="188"/>
      <c r="CL3" s="188"/>
      <c r="CM3" s="192"/>
      <c r="CN3" s="192"/>
      <c r="CO3" s="192"/>
    </row>
    <row r="4" spans="1:93" ht="24.7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3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4"/>
      <c r="BD4" s="194"/>
      <c r="BE4" s="194"/>
      <c r="BF4" s="194"/>
      <c r="BG4" s="194"/>
      <c r="BH4" s="194"/>
      <c r="BI4" s="194"/>
      <c r="BJ4" s="195"/>
      <c r="BK4" s="476" t="s">
        <v>352</v>
      </c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196"/>
      <c r="CN4" s="196"/>
      <c r="CO4" s="196"/>
    </row>
    <row r="5" spans="1:93" ht="22.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97"/>
      <c r="BK5" s="478" t="s">
        <v>353</v>
      </c>
      <c r="BL5" s="478"/>
      <c r="BM5" s="478"/>
      <c r="BN5" s="478"/>
      <c r="BO5" s="478"/>
      <c r="BP5" s="478"/>
      <c r="BQ5" s="478"/>
      <c r="BR5" s="478"/>
      <c r="BS5" s="478"/>
      <c r="BT5" s="478"/>
      <c r="BU5" s="478"/>
      <c r="BV5" s="478"/>
      <c r="BW5" s="478"/>
      <c r="BX5" s="478"/>
      <c r="BY5" s="478"/>
      <c r="BZ5" s="478"/>
      <c r="CA5" s="478"/>
      <c r="CB5" s="478"/>
      <c r="CC5" s="478"/>
      <c r="CD5" s="478"/>
      <c r="CE5" s="478"/>
      <c r="CF5" s="478"/>
      <c r="CG5" s="478"/>
      <c r="CH5" s="478"/>
      <c r="CI5" s="478"/>
      <c r="CJ5" s="478"/>
      <c r="CK5" s="478"/>
      <c r="CL5" s="478"/>
      <c r="CM5" s="198"/>
      <c r="CN5" s="198"/>
      <c r="CO5" s="198"/>
    </row>
    <row r="6" spans="1:93" ht="12.75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95"/>
      <c r="BK6" s="531" t="s">
        <v>357</v>
      </c>
      <c r="BL6" s="531"/>
      <c r="BM6" s="531"/>
      <c r="BN6" s="531"/>
      <c r="BO6" s="531"/>
      <c r="BP6" s="531"/>
      <c r="BQ6" s="531"/>
      <c r="BR6" s="531"/>
      <c r="BS6" s="531"/>
      <c r="BT6" s="531"/>
      <c r="BU6" s="531"/>
      <c r="BV6" s="531"/>
      <c r="BW6" s="531"/>
      <c r="BX6" s="531"/>
      <c r="BY6" s="531"/>
      <c r="BZ6" s="531"/>
      <c r="CA6" s="531"/>
      <c r="CB6" s="531"/>
      <c r="CC6" s="531"/>
      <c r="CD6" s="531"/>
      <c r="CE6" s="531"/>
      <c r="CF6" s="531"/>
      <c r="CG6" s="531"/>
      <c r="CH6" s="531"/>
      <c r="CI6" s="531"/>
      <c r="CJ6" s="531"/>
      <c r="CK6" s="531"/>
      <c r="CL6" s="531"/>
      <c r="CM6" s="199"/>
      <c r="CN6" s="199"/>
      <c r="CO6" s="199"/>
    </row>
    <row r="7" spans="1:94" ht="12.75">
      <c r="A7" s="188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200"/>
      <c r="BK7" s="532" t="s">
        <v>332</v>
      </c>
      <c r="BL7" s="533"/>
      <c r="BM7" s="533"/>
      <c r="BN7" s="533"/>
      <c r="BO7" s="533"/>
      <c r="BP7" s="533"/>
      <c r="BQ7" s="533"/>
      <c r="BR7" s="533"/>
      <c r="BS7" s="533"/>
      <c r="BT7" s="533"/>
      <c r="BU7" s="533"/>
      <c r="BV7" s="533"/>
      <c r="BW7" s="533"/>
      <c r="BX7" s="533"/>
      <c r="BY7" s="533"/>
      <c r="BZ7" s="533"/>
      <c r="CA7" s="533"/>
      <c r="CB7" s="533"/>
      <c r="CC7" s="533"/>
      <c r="CD7" s="533"/>
      <c r="CE7" s="533"/>
      <c r="CF7" s="533"/>
      <c r="CG7" s="533"/>
      <c r="CH7" s="201"/>
      <c r="CI7" s="202"/>
      <c r="CJ7" s="201"/>
      <c r="CK7" s="201"/>
      <c r="CL7" s="202"/>
      <c r="CM7" s="201"/>
      <c r="CN7" s="201"/>
      <c r="CO7" s="202"/>
      <c r="CP7" s="203"/>
    </row>
    <row r="8" spans="1:93" ht="12.75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95" t="s">
        <v>166</v>
      </c>
      <c r="BL8" s="188"/>
      <c r="BM8" s="188"/>
      <c r="BN8" s="188"/>
      <c r="BO8" s="188"/>
      <c r="BP8" s="188"/>
      <c r="BQ8" s="188"/>
      <c r="BR8" s="188"/>
      <c r="BS8" s="188"/>
      <c r="BT8" s="188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G8" s="195"/>
      <c r="CH8" s="195"/>
      <c r="CI8" s="195"/>
      <c r="CJ8" s="195"/>
      <c r="CK8" s="195"/>
      <c r="CL8" s="195"/>
      <c r="CM8" s="195"/>
      <c r="CN8" s="195"/>
      <c r="CO8" s="204"/>
    </row>
    <row r="9" spans="1:93" ht="13.5" thickBo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F9" s="188" t="s">
        <v>254</v>
      </c>
      <c r="CG9" s="188"/>
      <c r="CH9" s="188"/>
      <c r="CI9" s="188"/>
      <c r="CJ9" s="188"/>
      <c r="CK9" s="188"/>
      <c r="CL9" s="188"/>
      <c r="CM9" s="188"/>
      <c r="CN9" s="188"/>
      <c r="CO9" s="188"/>
    </row>
    <row r="10" spans="1:94" ht="53.25" customHeight="1" thickBot="1">
      <c r="A10" s="534" t="s">
        <v>0</v>
      </c>
      <c r="B10" s="535"/>
      <c r="C10" s="535"/>
      <c r="D10" s="535"/>
      <c r="E10" s="535"/>
      <c r="F10" s="535"/>
      <c r="G10" s="535"/>
      <c r="H10" s="535"/>
      <c r="I10" s="536"/>
      <c r="J10" s="534" t="s">
        <v>255</v>
      </c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5"/>
      <c r="AE10" s="535"/>
      <c r="AF10" s="535"/>
      <c r="AG10" s="535"/>
      <c r="AH10" s="535"/>
      <c r="AI10" s="535"/>
      <c r="AJ10" s="535"/>
      <c r="AK10" s="535"/>
      <c r="AL10" s="535"/>
      <c r="AM10" s="535"/>
      <c r="AN10" s="535"/>
      <c r="AO10" s="535"/>
      <c r="AP10" s="535"/>
      <c r="AQ10" s="535"/>
      <c r="AR10" s="535"/>
      <c r="AS10" s="535"/>
      <c r="AT10" s="535"/>
      <c r="AU10" s="535"/>
      <c r="AV10" s="535"/>
      <c r="AW10" s="535"/>
      <c r="AX10" s="535"/>
      <c r="AY10" s="535"/>
      <c r="AZ10" s="535"/>
      <c r="BA10" s="535"/>
      <c r="BB10" s="535"/>
      <c r="BC10" s="535"/>
      <c r="BD10" s="535"/>
      <c r="BE10" s="535"/>
      <c r="BF10" s="535"/>
      <c r="BG10" s="535"/>
      <c r="BH10" s="535"/>
      <c r="BI10" s="536"/>
      <c r="BJ10" s="534" t="s">
        <v>333</v>
      </c>
      <c r="BK10" s="535"/>
      <c r="BL10" s="535"/>
      <c r="BM10" s="535"/>
      <c r="BN10" s="535"/>
      <c r="BO10" s="535"/>
      <c r="BP10" s="535"/>
      <c r="BQ10" s="535"/>
      <c r="BR10" s="535"/>
      <c r="BS10" s="535"/>
      <c r="BT10" s="536"/>
      <c r="BU10" s="535"/>
      <c r="BV10" s="535"/>
      <c r="BW10" s="535"/>
      <c r="BX10" s="535"/>
      <c r="BY10" s="535"/>
      <c r="BZ10" s="535"/>
      <c r="CA10" s="535"/>
      <c r="CB10" s="535"/>
      <c r="CC10" s="535"/>
      <c r="CD10" s="536"/>
      <c r="CE10" s="537" t="s">
        <v>72</v>
      </c>
      <c r="CF10" s="538"/>
      <c r="CG10" s="538"/>
      <c r="CH10" s="538"/>
      <c r="CI10" s="538"/>
      <c r="CJ10" s="538"/>
      <c r="CK10" s="538"/>
      <c r="CL10" s="538"/>
      <c r="CM10" s="538"/>
      <c r="CN10" s="538"/>
      <c r="CO10" s="539"/>
      <c r="CP10" s="203"/>
    </row>
    <row r="11" spans="1:94" ht="12.75">
      <c r="A11" s="521" t="s">
        <v>8</v>
      </c>
      <c r="B11" s="522"/>
      <c r="C11" s="522"/>
      <c r="D11" s="522"/>
      <c r="E11" s="522"/>
      <c r="F11" s="522"/>
      <c r="G11" s="522"/>
      <c r="H11" s="522"/>
      <c r="I11" s="522"/>
      <c r="J11" s="523" t="s">
        <v>256</v>
      </c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4"/>
      <c r="AK11" s="524"/>
      <c r="AL11" s="524"/>
      <c r="AM11" s="524"/>
      <c r="AN11" s="524"/>
      <c r="AO11" s="524"/>
      <c r="AP11" s="524"/>
      <c r="AQ11" s="524"/>
      <c r="AR11" s="524"/>
      <c r="AS11" s="524"/>
      <c r="AT11" s="524"/>
      <c r="AU11" s="524"/>
      <c r="AV11" s="524"/>
      <c r="AW11" s="524"/>
      <c r="AX11" s="524"/>
      <c r="AY11" s="524"/>
      <c r="AZ11" s="524"/>
      <c r="BA11" s="524"/>
      <c r="BB11" s="524"/>
      <c r="BC11" s="524"/>
      <c r="BD11" s="524"/>
      <c r="BE11" s="524"/>
      <c r="BF11" s="524"/>
      <c r="BG11" s="524"/>
      <c r="BH11" s="524"/>
      <c r="BI11" s="525"/>
      <c r="BJ11" s="526">
        <f>BJ12+BJ19+BJ23</f>
        <v>3.066</v>
      </c>
      <c r="BK11" s="527"/>
      <c r="BL11" s="527"/>
      <c r="BM11" s="527"/>
      <c r="BN11" s="527"/>
      <c r="BO11" s="527"/>
      <c r="BP11" s="527"/>
      <c r="BQ11" s="527"/>
      <c r="BR11" s="527"/>
      <c r="BS11" s="527"/>
      <c r="BT11" s="528"/>
      <c r="BU11" s="529"/>
      <c r="BV11" s="529"/>
      <c r="BW11" s="529"/>
      <c r="BX11" s="529"/>
      <c r="BY11" s="529"/>
      <c r="BZ11" s="529"/>
      <c r="CA11" s="529"/>
      <c r="CB11" s="529"/>
      <c r="CC11" s="529"/>
      <c r="CD11" s="530"/>
      <c r="CE11" s="526">
        <f aca="true" t="shared" si="0" ref="CE11:CE33">BJ11</f>
        <v>3.066</v>
      </c>
      <c r="CF11" s="527"/>
      <c r="CG11" s="527"/>
      <c r="CH11" s="527"/>
      <c r="CI11" s="527"/>
      <c r="CJ11" s="527"/>
      <c r="CK11" s="527"/>
      <c r="CL11" s="527"/>
      <c r="CM11" s="527"/>
      <c r="CN11" s="527"/>
      <c r="CO11" s="528"/>
      <c r="CP11" s="203"/>
    </row>
    <row r="12" spans="1:94" ht="12.75">
      <c r="A12" s="500" t="s">
        <v>28</v>
      </c>
      <c r="B12" s="501"/>
      <c r="C12" s="501"/>
      <c r="D12" s="501"/>
      <c r="E12" s="501"/>
      <c r="F12" s="501"/>
      <c r="G12" s="501"/>
      <c r="H12" s="501"/>
      <c r="I12" s="501"/>
      <c r="J12" s="503" t="s">
        <v>257</v>
      </c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4"/>
      <c r="AH12" s="504"/>
      <c r="AI12" s="504"/>
      <c r="AJ12" s="504"/>
      <c r="AK12" s="504"/>
      <c r="AL12" s="504"/>
      <c r="AM12" s="504"/>
      <c r="AN12" s="504"/>
      <c r="AO12" s="504"/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  <c r="BC12" s="504"/>
      <c r="BD12" s="504"/>
      <c r="BE12" s="504"/>
      <c r="BF12" s="504"/>
      <c r="BG12" s="504"/>
      <c r="BH12" s="504"/>
      <c r="BI12" s="505"/>
      <c r="BJ12" s="509">
        <f>BJ15+BJ18+BJ13</f>
        <v>2.33</v>
      </c>
      <c r="BK12" s="510"/>
      <c r="BL12" s="510"/>
      <c r="BM12" s="510"/>
      <c r="BN12" s="510"/>
      <c r="BO12" s="510"/>
      <c r="BP12" s="510"/>
      <c r="BQ12" s="510"/>
      <c r="BR12" s="510"/>
      <c r="BS12" s="510"/>
      <c r="BT12" s="511"/>
      <c r="BU12" s="507"/>
      <c r="BV12" s="507"/>
      <c r="BW12" s="507"/>
      <c r="BX12" s="507"/>
      <c r="BY12" s="507"/>
      <c r="BZ12" s="507"/>
      <c r="CA12" s="507"/>
      <c r="CB12" s="507"/>
      <c r="CC12" s="507"/>
      <c r="CD12" s="508"/>
      <c r="CE12" s="509">
        <f t="shared" si="0"/>
        <v>2.33</v>
      </c>
      <c r="CF12" s="510"/>
      <c r="CG12" s="510"/>
      <c r="CH12" s="510"/>
      <c r="CI12" s="510"/>
      <c r="CJ12" s="510"/>
      <c r="CK12" s="510"/>
      <c r="CL12" s="510"/>
      <c r="CM12" s="510"/>
      <c r="CN12" s="510"/>
      <c r="CO12" s="511"/>
      <c r="CP12" s="203"/>
    </row>
    <row r="13" spans="1:94" ht="12.75">
      <c r="A13" s="500" t="s">
        <v>134</v>
      </c>
      <c r="B13" s="501"/>
      <c r="C13" s="501"/>
      <c r="D13" s="501"/>
      <c r="E13" s="501"/>
      <c r="F13" s="501"/>
      <c r="G13" s="501"/>
      <c r="H13" s="501"/>
      <c r="I13" s="501"/>
      <c r="J13" s="503" t="s">
        <v>258</v>
      </c>
      <c r="K13" s="504"/>
      <c r="L13" s="504"/>
      <c r="M13" s="504"/>
      <c r="N13" s="504"/>
      <c r="O13" s="504"/>
      <c r="P13" s="504"/>
      <c r="Q13" s="504"/>
      <c r="R13" s="504"/>
      <c r="S13" s="504"/>
      <c r="T13" s="504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4"/>
      <c r="AF13" s="504"/>
      <c r="AG13" s="504"/>
      <c r="AH13" s="504"/>
      <c r="AI13" s="504"/>
      <c r="AJ13" s="504"/>
      <c r="AK13" s="504"/>
      <c r="AL13" s="504"/>
      <c r="AM13" s="504"/>
      <c r="AN13" s="504"/>
      <c r="AO13" s="504"/>
      <c r="AP13" s="504"/>
      <c r="AQ13" s="504"/>
      <c r="AR13" s="504"/>
      <c r="AS13" s="504"/>
      <c r="AT13" s="504"/>
      <c r="AU13" s="504"/>
      <c r="AV13" s="504"/>
      <c r="AW13" s="504"/>
      <c r="AX13" s="504"/>
      <c r="AY13" s="504"/>
      <c r="AZ13" s="504"/>
      <c r="BA13" s="504"/>
      <c r="BB13" s="504"/>
      <c r="BC13" s="504"/>
      <c r="BD13" s="504"/>
      <c r="BE13" s="504"/>
      <c r="BF13" s="504"/>
      <c r="BG13" s="504"/>
      <c r="BH13" s="504"/>
      <c r="BI13" s="505"/>
      <c r="BJ13" s="509">
        <f>'прил.1.1Перечень'!N11-'Прил.4.2'!BJ19-BJ23</f>
        <v>2.33</v>
      </c>
      <c r="BK13" s="510"/>
      <c r="BL13" s="510"/>
      <c r="BM13" s="510"/>
      <c r="BN13" s="510"/>
      <c r="BO13" s="510"/>
      <c r="BP13" s="510"/>
      <c r="BQ13" s="510"/>
      <c r="BR13" s="510"/>
      <c r="BS13" s="510"/>
      <c r="BT13" s="511"/>
      <c r="BU13" s="507"/>
      <c r="BV13" s="507"/>
      <c r="BW13" s="507"/>
      <c r="BX13" s="507"/>
      <c r="BY13" s="507"/>
      <c r="BZ13" s="507"/>
      <c r="CA13" s="507"/>
      <c r="CB13" s="507"/>
      <c r="CC13" s="507"/>
      <c r="CD13" s="508"/>
      <c r="CE13" s="509">
        <f t="shared" si="0"/>
        <v>2.33</v>
      </c>
      <c r="CF13" s="510"/>
      <c r="CG13" s="510"/>
      <c r="CH13" s="510"/>
      <c r="CI13" s="510"/>
      <c r="CJ13" s="510"/>
      <c r="CK13" s="510"/>
      <c r="CL13" s="510"/>
      <c r="CM13" s="510"/>
      <c r="CN13" s="510"/>
      <c r="CO13" s="511"/>
      <c r="CP13" s="203"/>
    </row>
    <row r="14" spans="1:94" ht="12.75">
      <c r="A14" s="500" t="s">
        <v>137</v>
      </c>
      <c r="B14" s="501"/>
      <c r="C14" s="501"/>
      <c r="D14" s="501"/>
      <c r="E14" s="501"/>
      <c r="F14" s="501"/>
      <c r="G14" s="501"/>
      <c r="H14" s="501"/>
      <c r="I14" s="501"/>
      <c r="J14" s="503" t="s">
        <v>259</v>
      </c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4"/>
      <c r="AA14" s="504"/>
      <c r="AB14" s="504"/>
      <c r="AC14" s="504"/>
      <c r="AD14" s="504"/>
      <c r="AE14" s="504"/>
      <c r="AF14" s="504"/>
      <c r="AG14" s="504"/>
      <c r="AH14" s="504"/>
      <c r="AI14" s="504"/>
      <c r="AJ14" s="504"/>
      <c r="AK14" s="504"/>
      <c r="AL14" s="504"/>
      <c r="AM14" s="504"/>
      <c r="AN14" s="504"/>
      <c r="AO14" s="504"/>
      <c r="AP14" s="504"/>
      <c r="AQ14" s="504"/>
      <c r="AR14" s="504"/>
      <c r="AS14" s="504"/>
      <c r="AT14" s="504"/>
      <c r="AU14" s="504"/>
      <c r="AV14" s="504"/>
      <c r="AW14" s="504"/>
      <c r="AX14" s="504"/>
      <c r="AY14" s="504"/>
      <c r="AZ14" s="504"/>
      <c r="BA14" s="504"/>
      <c r="BB14" s="504"/>
      <c r="BC14" s="504"/>
      <c r="BD14" s="504"/>
      <c r="BE14" s="504"/>
      <c r="BF14" s="504"/>
      <c r="BG14" s="504"/>
      <c r="BH14" s="504"/>
      <c r="BI14" s="505"/>
      <c r="BJ14" s="509">
        <v>0</v>
      </c>
      <c r="BK14" s="510"/>
      <c r="BL14" s="510"/>
      <c r="BM14" s="510"/>
      <c r="BN14" s="510"/>
      <c r="BO14" s="510"/>
      <c r="BP14" s="510"/>
      <c r="BQ14" s="510"/>
      <c r="BR14" s="510"/>
      <c r="BS14" s="510"/>
      <c r="BT14" s="511"/>
      <c r="BU14" s="507"/>
      <c r="BV14" s="507"/>
      <c r="BW14" s="507"/>
      <c r="BX14" s="507"/>
      <c r="BY14" s="507"/>
      <c r="BZ14" s="507"/>
      <c r="CA14" s="507"/>
      <c r="CB14" s="507"/>
      <c r="CC14" s="507"/>
      <c r="CD14" s="508"/>
      <c r="CE14" s="509">
        <f t="shared" si="0"/>
        <v>0</v>
      </c>
      <c r="CF14" s="510"/>
      <c r="CG14" s="510"/>
      <c r="CH14" s="510"/>
      <c r="CI14" s="510"/>
      <c r="CJ14" s="510"/>
      <c r="CK14" s="510"/>
      <c r="CL14" s="510"/>
      <c r="CM14" s="510"/>
      <c r="CN14" s="510"/>
      <c r="CO14" s="511"/>
      <c r="CP14" s="203"/>
    </row>
    <row r="15" spans="1:94" ht="27.75" customHeight="1">
      <c r="A15" s="500" t="s">
        <v>260</v>
      </c>
      <c r="B15" s="501"/>
      <c r="C15" s="501"/>
      <c r="D15" s="501"/>
      <c r="E15" s="501"/>
      <c r="F15" s="501"/>
      <c r="G15" s="501"/>
      <c r="H15" s="501"/>
      <c r="I15" s="501"/>
      <c r="J15" s="518" t="s">
        <v>261</v>
      </c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19"/>
      <c r="AM15" s="519"/>
      <c r="AN15" s="519"/>
      <c r="AO15" s="519"/>
      <c r="AP15" s="519"/>
      <c r="AQ15" s="519"/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20"/>
      <c r="BJ15" s="509">
        <v>0</v>
      </c>
      <c r="BK15" s="510"/>
      <c r="BL15" s="510"/>
      <c r="BM15" s="510"/>
      <c r="BN15" s="510"/>
      <c r="BO15" s="510"/>
      <c r="BP15" s="510"/>
      <c r="BQ15" s="510"/>
      <c r="BR15" s="510"/>
      <c r="BS15" s="510"/>
      <c r="BT15" s="511"/>
      <c r="BU15" s="507"/>
      <c r="BV15" s="507"/>
      <c r="BW15" s="507"/>
      <c r="BX15" s="507"/>
      <c r="BY15" s="507"/>
      <c r="BZ15" s="507"/>
      <c r="CA15" s="507"/>
      <c r="CB15" s="507"/>
      <c r="CC15" s="507"/>
      <c r="CD15" s="508"/>
      <c r="CE15" s="509">
        <f t="shared" si="0"/>
        <v>0</v>
      </c>
      <c r="CF15" s="510"/>
      <c r="CG15" s="510"/>
      <c r="CH15" s="510"/>
      <c r="CI15" s="510"/>
      <c r="CJ15" s="510"/>
      <c r="CK15" s="510"/>
      <c r="CL15" s="510"/>
      <c r="CM15" s="510"/>
      <c r="CN15" s="510"/>
      <c r="CO15" s="511"/>
      <c r="CP15" s="203"/>
    </row>
    <row r="16" spans="1:94" ht="12.75">
      <c r="A16" s="500" t="s">
        <v>262</v>
      </c>
      <c r="B16" s="501"/>
      <c r="C16" s="501"/>
      <c r="D16" s="501"/>
      <c r="E16" s="501"/>
      <c r="F16" s="501"/>
      <c r="G16" s="501"/>
      <c r="H16" s="501"/>
      <c r="I16" s="501"/>
      <c r="J16" s="503" t="s">
        <v>263</v>
      </c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504"/>
      <c r="AO16" s="504"/>
      <c r="AP16" s="504"/>
      <c r="AQ16" s="504"/>
      <c r="AR16" s="504"/>
      <c r="AS16" s="504"/>
      <c r="AT16" s="504"/>
      <c r="AU16" s="504"/>
      <c r="AV16" s="504"/>
      <c r="AW16" s="504"/>
      <c r="AX16" s="504"/>
      <c r="AY16" s="504"/>
      <c r="AZ16" s="504"/>
      <c r="BA16" s="504"/>
      <c r="BB16" s="504"/>
      <c r="BC16" s="504"/>
      <c r="BD16" s="504"/>
      <c r="BE16" s="504"/>
      <c r="BF16" s="504"/>
      <c r="BG16" s="504"/>
      <c r="BH16" s="504"/>
      <c r="BI16" s="505"/>
      <c r="BJ16" s="509">
        <v>0</v>
      </c>
      <c r="BK16" s="510"/>
      <c r="BL16" s="510"/>
      <c r="BM16" s="510"/>
      <c r="BN16" s="510"/>
      <c r="BO16" s="510"/>
      <c r="BP16" s="510"/>
      <c r="BQ16" s="510"/>
      <c r="BR16" s="510"/>
      <c r="BS16" s="510"/>
      <c r="BT16" s="511"/>
      <c r="BU16" s="507"/>
      <c r="BV16" s="507"/>
      <c r="BW16" s="507"/>
      <c r="BX16" s="507"/>
      <c r="BY16" s="507"/>
      <c r="BZ16" s="507"/>
      <c r="CA16" s="507"/>
      <c r="CB16" s="507"/>
      <c r="CC16" s="507"/>
      <c r="CD16" s="508"/>
      <c r="CE16" s="509">
        <f t="shared" si="0"/>
        <v>0</v>
      </c>
      <c r="CF16" s="510"/>
      <c r="CG16" s="510"/>
      <c r="CH16" s="510"/>
      <c r="CI16" s="510"/>
      <c r="CJ16" s="510"/>
      <c r="CK16" s="510"/>
      <c r="CL16" s="510"/>
      <c r="CM16" s="510"/>
      <c r="CN16" s="510"/>
      <c r="CO16" s="511"/>
      <c r="CP16" s="203"/>
    </row>
    <row r="17" spans="1:94" ht="12.75">
      <c r="A17" s="500" t="s">
        <v>264</v>
      </c>
      <c r="B17" s="501"/>
      <c r="C17" s="501"/>
      <c r="D17" s="501"/>
      <c r="E17" s="501"/>
      <c r="F17" s="501"/>
      <c r="G17" s="501"/>
      <c r="H17" s="501"/>
      <c r="I17" s="501"/>
      <c r="J17" s="503" t="s">
        <v>265</v>
      </c>
      <c r="K17" s="504"/>
      <c r="L17" s="504"/>
      <c r="M17" s="504"/>
      <c r="N17" s="504"/>
      <c r="O17" s="504"/>
      <c r="P17" s="504"/>
      <c r="Q17" s="504"/>
      <c r="R17" s="504"/>
      <c r="S17" s="504"/>
      <c r="T17" s="504"/>
      <c r="U17" s="504"/>
      <c r="V17" s="504"/>
      <c r="W17" s="504"/>
      <c r="X17" s="504"/>
      <c r="Y17" s="504"/>
      <c r="Z17" s="504"/>
      <c r="AA17" s="504"/>
      <c r="AB17" s="504"/>
      <c r="AC17" s="504"/>
      <c r="AD17" s="504"/>
      <c r="AE17" s="504"/>
      <c r="AF17" s="504"/>
      <c r="AG17" s="504"/>
      <c r="AH17" s="504"/>
      <c r="AI17" s="504"/>
      <c r="AJ17" s="504"/>
      <c r="AK17" s="504"/>
      <c r="AL17" s="504"/>
      <c r="AM17" s="504"/>
      <c r="AN17" s="504"/>
      <c r="AO17" s="504"/>
      <c r="AP17" s="504"/>
      <c r="AQ17" s="504"/>
      <c r="AR17" s="504"/>
      <c r="AS17" s="504"/>
      <c r="AT17" s="504"/>
      <c r="AU17" s="504"/>
      <c r="AV17" s="504"/>
      <c r="AW17" s="504"/>
      <c r="AX17" s="504"/>
      <c r="AY17" s="504"/>
      <c r="AZ17" s="504"/>
      <c r="BA17" s="504"/>
      <c r="BB17" s="504"/>
      <c r="BC17" s="504"/>
      <c r="BD17" s="504"/>
      <c r="BE17" s="504"/>
      <c r="BF17" s="504"/>
      <c r="BG17" s="504"/>
      <c r="BH17" s="504"/>
      <c r="BI17" s="505"/>
      <c r="BJ17" s="509">
        <v>0</v>
      </c>
      <c r="BK17" s="510"/>
      <c r="BL17" s="510"/>
      <c r="BM17" s="510"/>
      <c r="BN17" s="510"/>
      <c r="BO17" s="510"/>
      <c r="BP17" s="510"/>
      <c r="BQ17" s="510"/>
      <c r="BR17" s="510"/>
      <c r="BS17" s="510"/>
      <c r="BT17" s="511"/>
      <c r="BU17" s="507"/>
      <c r="BV17" s="507"/>
      <c r="BW17" s="507"/>
      <c r="BX17" s="507"/>
      <c r="BY17" s="507"/>
      <c r="BZ17" s="507"/>
      <c r="CA17" s="507"/>
      <c r="CB17" s="507"/>
      <c r="CC17" s="507"/>
      <c r="CD17" s="508"/>
      <c r="CE17" s="509">
        <f t="shared" si="0"/>
        <v>0</v>
      </c>
      <c r="CF17" s="510"/>
      <c r="CG17" s="510"/>
      <c r="CH17" s="510"/>
      <c r="CI17" s="510"/>
      <c r="CJ17" s="510"/>
      <c r="CK17" s="510"/>
      <c r="CL17" s="510"/>
      <c r="CM17" s="510"/>
      <c r="CN17" s="510"/>
      <c r="CO17" s="511"/>
      <c r="CP17" s="203"/>
    </row>
    <row r="18" spans="1:94" ht="12.75">
      <c r="A18" s="500" t="s">
        <v>266</v>
      </c>
      <c r="B18" s="501"/>
      <c r="C18" s="501"/>
      <c r="D18" s="501"/>
      <c r="E18" s="501"/>
      <c r="F18" s="501"/>
      <c r="G18" s="501"/>
      <c r="H18" s="501"/>
      <c r="I18" s="501"/>
      <c r="J18" s="503" t="s">
        <v>267</v>
      </c>
      <c r="K18" s="504"/>
      <c r="L18" s="504"/>
      <c r="M18" s="504"/>
      <c r="N18" s="504"/>
      <c r="O18" s="504"/>
      <c r="P18" s="504"/>
      <c r="Q18" s="504"/>
      <c r="R18" s="504"/>
      <c r="S18" s="504"/>
      <c r="T18" s="504"/>
      <c r="U18" s="504"/>
      <c r="V18" s="504"/>
      <c r="W18" s="504"/>
      <c r="X18" s="504"/>
      <c r="Y18" s="504"/>
      <c r="Z18" s="504"/>
      <c r="AA18" s="504"/>
      <c r="AB18" s="504"/>
      <c r="AC18" s="504"/>
      <c r="AD18" s="504"/>
      <c r="AE18" s="504"/>
      <c r="AF18" s="504"/>
      <c r="AG18" s="504"/>
      <c r="AH18" s="504"/>
      <c r="AI18" s="504"/>
      <c r="AJ18" s="504"/>
      <c r="AK18" s="504"/>
      <c r="AL18" s="504"/>
      <c r="AM18" s="504"/>
      <c r="AN18" s="504"/>
      <c r="AO18" s="504"/>
      <c r="AP18" s="504"/>
      <c r="AQ18" s="504"/>
      <c r="AR18" s="504"/>
      <c r="AS18" s="504"/>
      <c r="AT18" s="504"/>
      <c r="AU18" s="504"/>
      <c r="AV18" s="504"/>
      <c r="AW18" s="504"/>
      <c r="AX18" s="504"/>
      <c r="AY18" s="504"/>
      <c r="AZ18" s="504"/>
      <c r="BA18" s="504"/>
      <c r="BB18" s="504"/>
      <c r="BC18" s="504"/>
      <c r="BD18" s="504"/>
      <c r="BE18" s="504"/>
      <c r="BF18" s="504"/>
      <c r="BG18" s="504"/>
      <c r="BH18" s="504"/>
      <c r="BI18" s="505"/>
      <c r="BJ18" s="509">
        <v>0</v>
      </c>
      <c r="BK18" s="510"/>
      <c r="BL18" s="510"/>
      <c r="BM18" s="510"/>
      <c r="BN18" s="510"/>
      <c r="BO18" s="510"/>
      <c r="BP18" s="510"/>
      <c r="BQ18" s="510"/>
      <c r="BR18" s="510"/>
      <c r="BS18" s="510"/>
      <c r="BT18" s="511"/>
      <c r="BU18" s="507"/>
      <c r="BV18" s="507"/>
      <c r="BW18" s="507"/>
      <c r="BX18" s="507"/>
      <c r="BY18" s="507"/>
      <c r="BZ18" s="507"/>
      <c r="CA18" s="507"/>
      <c r="CB18" s="507"/>
      <c r="CC18" s="507"/>
      <c r="CD18" s="508"/>
      <c r="CE18" s="509">
        <f t="shared" si="0"/>
        <v>0</v>
      </c>
      <c r="CF18" s="510"/>
      <c r="CG18" s="510"/>
      <c r="CH18" s="510"/>
      <c r="CI18" s="510"/>
      <c r="CJ18" s="510"/>
      <c r="CK18" s="510"/>
      <c r="CL18" s="510"/>
      <c r="CM18" s="510"/>
      <c r="CN18" s="510"/>
      <c r="CO18" s="511"/>
      <c r="CP18" s="203"/>
    </row>
    <row r="19" spans="1:94" ht="12.75">
      <c r="A19" s="500" t="s">
        <v>29</v>
      </c>
      <c r="B19" s="501"/>
      <c r="C19" s="501"/>
      <c r="D19" s="501"/>
      <c r="E19" s="501"/>
      <c r="F19" s="501"/>
      <c r="G19" s="501"/>
      <c r="H19" s="501"/>
      <c r="I19" s="501"/>
      <c r="J19" s="503" t="s">
        <v>268</v>
      </c>
      <c r="K19" s="504"/>
      <c r="L19" s="504"/>
      <c r="M19" s="504"/>
      <c r="N19" s="504"/>
      <c r="O19" s="504"/>
      <c r="P19" s="504"/>
      <c r="Q19" s="504"/>
      <c r="R19" s="504"/>
      <c r="S19" s="504"/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04"/>
      <c r="AI19" s="504"/>
      <c r="AJ19" s="504"/>
      <c r="AK19" s="504"/>
      <c r="AL19" s="504"/>
      <c r="AM19" s="504"/>
      <c r="AN19" s="504"/>
      <c r="AO19" s="504"/>
      <c r="AP19" s="504"/>
      <c r="AQ19" s="504"/>
      <c r="AR19" s="504"/>
      <c r="AS19" s="504"/>
      <c r="AT19" s="504"/>
      <c r="AU19" s="504"/>
      <c r="AV19" s="504"/>
      <c r="AW19" s="504"/>
      <c r="AX19" s="504"/>
      <c r="AY19" s="504"/>
      <c r="AZ19" s="504"/>
      <c r="BA19" s="504"/>
      <c r="BB19" s="504"/>
      <c r="BC19" s="504"/>
      <c r="BD19" s="504"/>
      <c r="BE19" s="504"/>
      <c r="BF19" s="504"/>
      <c r="BG19" s="504"/>
      <c r="BH19" s="504"/>
      <c r="BI19" s="505"/>
      <c r="BJ19" s="509">
        <f>BJ20</f>
        <v>0.3</v>
      </c>
      <c r="BK19" s="510"/>
      <c r="BL19" s="510"/>
      <c r="BM19" s="510"/>
      <c r="BN19" s="510"/>
      <c r="BO19" s="510"/>
      <c r="BP19" s="510"/>
      <c r="BQ19" s="510"/>
      <c r="BR19" s="510"/>
      <c r="BS19" s="510"/>
      <c r="BT19" s="511"/>
      <c r="BU19" s="507"/>
      <c r="BV19" s="507"/>
      <c r="BW19" s="507"/>
      <c r="BX19" s="507"/>
      <c r="BY19" s="507"/>
      <c r="BZ19" s="507"/>
      <c r="CA19" s="507"/>
      <c r="CB19" s="507"/>
      <c r="CC19" s="507"/>
      <c r="CD19" s="508"/>
      <c r="CE19" s="509">
        <f t="shared" si="0"/>
        <v>0.3</v>
      </c>
      <c r="CF19" s="510"/>
      <c r="CG19" s="510"/>
      <c r="CH19" s="510"/>
      <c r="CI19" s="510"/>
      <c r="CJ19" s="510"/>
      <c r="CK19" s="510"/>
      <c r="CL19" s="510"/>
      <c r="CM19" s="510"/>
      <c r="CN19" s="510"/>
      <c r="CO19" s="511"/>
      <c r="CP19" s="203"/>
    </row>
    <row r="20" spans="1:94" ht="12.75">
      <c r="A20" s="500" t="s">
        <v>269</v>
      </c>
      <c r="B20" s="501"/>
      <c r="C20" s="501"/>
      <c r="D20" s="501"/>
      <c r="E20" s="501"/>
      <c r="F20" s="501"/>
      <c r="G20" s="501"/>
      <c r="H20" s="501"/>
      <c r="I20" s="501"/>
      <c r="J20" s="503" t="s">
        <v>270</v>
      </c>
      <c r="K20" s="504"/>
      <c r="L20" s="504"/>
      <c r="M20" s="504"/>
      <c r="N20" s="504"/>
      <c r="O20" s="504"/>
      <c r="P20" s="504"/>
      <c r="Q20" s="504"/>
      <c r="R20" s="504"/>
      <c r="S20" s="504"/>
      <c r="T20" s="504"/>
      <c r="U20" s="504"/>
      <c r="V20" s="504"/>
      <c r="W20" s="504"/>
      <c r="X20" s="504"/>
      <c r="Y20" s="504"/>
      <c r="Z20" s="504"/>
      <c r="AA20" s="504"/>
      <c r="AB20" s="504"/>
      <c r="AC20" s="504"/>
      <c r="AD20" s="504"/>
      <c r="AE20" s="504"/>
      <c r="AF20" s="504"/>
      <c r="AG20" s="504"/>
      <c r="AH20" s="504"/>
      <c r="AI20" s="504"/>
      <c r="AJ20" s="504"/>
      <c r="AK20" s="504"/>
      <c r="AL20" s="504"/>
      <c r="AM20" s="504"/>
      <c r="AN20" s="504"/>
      <c r="AO20" s="504"/>
      <c r="AP20" s="504"/>
      <c r="AQ20" s="504"/>
      <c r="AR20" s="504"/>
      <c r="AS20" s="504"/>
      <c r="AT20" s="504"/>
      <c r="AU20" s="504"/>
      <c r="AV20" s="504"/>
      <c r="AW20" s="504"/>
      <c r="AX20" s="504"/>
      <c r="AY20" s="504"/>
      <c r="AZ20" s="504"/>
      <c r="BA20" s="504"/>
      <c r="BB20" s="504"/>
      <c r="BC20" s="504"/>
      <c r="BD20" s="504"/>
      <c r="BE20" s="504"/>
      <c r="BF20" s="504"/>
      <c r="BG20" s="504"/>
      <c r="BH20" s="504"/>
      <c r="BI20" s="505"/>
      <c r="BJ20" s="509">
        <v>0.3</v>
      </c>
      <c r="BK20" s="510"/>
      <c r="BL20" s="510"/>
      <c r="BM20" s="510"/>
      <c r="BN20" s="510"/>
      <c r="BO20" s="510"/>
      <c r="BP20" s="510"/>
      <c r="BQ20" s="510"/>
      <c r="BR20" s="510"/>
      <c r="BS20" s="510"/>
      <c r="BT20" s="511"/>
      <c r="BU20" s="507"/>
      <c r="BV20" s="507"/>
      <c r="BW20" s="507"/>
      <c r="BX20" s="507"/>
      <c r="BY20" s="507"/>
      <c r="BZ20" s="507"/>
      <c r="CA20" s="507"/>
      <c r="CB20" s="507"/>
      <c r="CC20" s="507"/>
      <c r="CD20" s="508"/>
      <c r="CE20" s="509">
        <f t="shared" si="0"/>
        <v>0.3</v>
      </c>
      <c r="CF20" s="510"/>
      <c r="CG20" s="510"/>
      <c r="CH20" s="510"/>
      <c r="CI20" s="510"/>
      <c r="CJ20" s="510"/>
      <c r="CK20" s="510"/>
      <c r="CL20" s="510"/>
      <c r="CM20" s="510"/>
      <c r="CN20" s="510"/>
      <c r="CO20" s="511"/>
      <c r="CP20" s="203"/>
    </row>
    <row r="21" spans="1:94" ht="12.75">
      <c r="A21" s="500" t="s">
        <v>271</v>
      </c>
      <c r="B21" s="501"/>
      <c r="C21" s="501"/>
      <c r="D21" s="501"/>
      <c r="E21" s="501"/>
      <c r="F21" s="501"/>
      <c r="G21" s="501"/>
      <c r="H21" s="501"/>
      <c r="I21" s="501"/>
      <c r="J21" s="503" t="s">
        <v>272</v>
      </c>
      <c r="K21" s="504"/>
      <c r="L21" s="504"/>
      <c r="M21" s="504"/>
      <c r="N21" s="504"/>
      <c r="O21" s="504"/>
      <c r="P21" s="504"/>
      <c r="Q21" s="504"/>
      <c r="R21" s="504"/>
      <c r="S21" s="504"/>
      <c r="T21" s="504"/>
      <c r="U21" s="504"/>
      <c r="V21" s="504"/>
      <c r="W21" s="504"/>
      <c r="X21" s="504"/>
      <c r="Y21" s="504"/>
      <c r="Z21" s="504"/>
      <c r="AA21" s="504"/>
      <c r="AB21" s="504"/>
      <c r="AC21" s="504"/>
      <c r="AD21" s="504"/>
      <c r="AE21" s="504"/>
      <c r="AF21" s="504"/>
      <c r="AG21" s="504"/>
      <c r="AH21" s="504"/>
      <c r="AI21" s="504"/>
      <c r="AJ21" s="504"/>
      <c r="AK21" s="504"/>
      <c r="AL21" s="504"/>
      <c r="AM21" s="504"/>
      <c r="AN21" s="504"/>
      <c r="AO21" s="504"/>
      <c r="AP21" s="504"/>
      <c r="AQ21" s="504"/>
      <c r="AR21" s="504"/>
      <c r="AS21" s="504"/>
      <c r="AT21" s="504"/>
      <c r="AU21" s="504"/>
      <c r="AV21" s="504"/>
      <c r="AW21" s="504"/>
      <c r="AX21" s="504"/>
      <c r="AY21" s="504"/>
      <c r="AZ21" s="504"/>
      <c r="BA21" s="504"/>
      <c r="BB21" s="504"/>
      <c r="BC21" s="504"/>
      <c r="BD21" s="504"/>
      <c r="BE21" s="504"/>
      <c r="BF21" s="504"/>
      <c r="BG21" s="504"/>
      <c r="BH21" s="504"/>
      <c r="BI21" s="505"/>
      <c r="BJ21" s="509">
        <v>0</v>
      </c>
      <c r="BK21" s="510"/>
      <c r="BL21" s="510"/>
      <c r="BM21" s="510"/>
      <c r="BN21" s="510"/>
      <c r="BO21" s="510"/>
      <c r="BP21" s="510"/>
      <c r="BQ21" s="510"/>
      <c r="BR21" s="510"/>
      <c r="BS21" s="510"/>
      <c r="BT21" s="511"/>
      <c r="BU21" s="507"/>
      <c r="BV21" s="507"/>
      <c r="BW21" s="507"/>
      <c r="BX21" s="507"/>
      <c r="BY21" s="507"/>
      <c r="BZ21" s="507"/>
      <c r="CA21" s="507"/>
      <c r="CB21" s="507"/>
      <c r="CC21" s="507"/>
      <c r="CD21" s="508"/>
      <c r="CE21" s="509">
        <f t="shared" si="0"/>
        <v>0</v>
      </c>
      <c r="CF21" s="510"/>
      <c r="CG21" s="510"/>
      <c r="CH21" s="510"/>
      <c r="CI21" s="510"/>
      <c r="CJ21" s="510"/>
      <c r="CK21" s="510"/>
      <c r="CL21" s="510"/>
      <c r="CM21" s="510"/>
      <c r="CN21" s="510"/>
      <c r="CO21" s="511"/>
      <c r="CP21" s="203"/>
    </row>
    <row r="22" spans="1:94" ht="12.75">
      <c r="A22" s="500" t="s">
        <v>273</v>
      </c>
      <c r="B22" s="501"/>
      <c r="C22" s="501"/>
      <c r="D22" s="501"/>
      <c r="E22" s="501"/>
      <c r="F22" s="501"/>
      <c r="G22" s="501"/>
      <c r="H22" s="501"/>
      <c r="I22" s="501"/>
      <c r="J22" s="503" t="s">
        <v>274</v>
      </c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  <c r="V22" s="504"/>
      <c r="W22" s="504"/>
      <c r="X22" s="504"/>
      <c r="Y22" s="504"/>
      <c r="Z22" s="504"/>
      <c r="AA22" s="504"/>
      <c r="AB22" s="504"/>
      <c r="AC22" s="504"/>
      <c r="AD22" s="504"/>
      <c r="AE22" s="504"/>
      <c r="AF22" s="504"/>
      <c r="AG22" s="504"/>
      <c r="AH22" s="504"/>
      <c r="AI22" s="504"/>
      <c r="AJ22" s="504"/>
      <c r="AK22" s="504"/>
      <c r="AL22" s="504"/>
      <c r="AM22" s="504"/>
      <c r="AN22" s="504"/>
      <c r="AO22" s="504"/>
      <c r="AP22" s="504"/>
      <c r="AQ22" s="504"/>
      <c r="AR22" s="504"/>
      <c r="AS22" s="504"/>
      <c r="AT22" s="504"/>
      <c r="AU22" s="504"/>
      <c r="AV22" s="504"/>
      <c r="AW22" s="504"/>
      <c r="AX22" s="504"/>
      <c r="AY22" s="504"/>
      <c r="AZ22" s="504"/>
      <c r="BA22" s="504"/>
      <c r="BB22" s="504"/>
      <c r="BC22" s="504"/>
      <c r="BD22" s="504"/>
      <c r="BE22" s="504"/>
      <c r="BF22" s="504"/>
      <c r="BG22" s="504"/>
      <c r="BH22" s="504"/>
      <c r="BI22" s="505"/>
      <c r="BJ22" s="509">
        <v>0</v>
      </c>
      <c r="BK22" s="510"/>
      <c r="BL22" s="510"/>
      <c r="BM22" s="510"/>
      <c r="BN22" s="510"/>
      <c r="BO22" s="510"/>
      <c r="BP22" s="510"/>
      <c r="BQ22" s="510"/>
      <c r="BR22" s="510"/>
      <c r="BS22" s="510"/>
      <c r="BT22" s="511"/>
      <c r="BU22" s="507"/>
      <c r="BV22" s="507"/>
      <c r="BW22" s="507"/>
      <c r="BX22" s="507"/>
      <c r="BY22" s="507"/>
      <c r="BZ22" s="507"/>
      <c r="CA22" s="507"/>
      <c r="CB22" s="507"/>
      <c r="CC22" s="507"/>
      <c r="CD22" s="508"/>
      <c r="CE22" s="509">
        <f t="shared" si="0"/>
        <v>0</v>
      </c>
      <c r="CF22" s="510"/>
      <c r="CG22" s="510"/>
      <c r="CH22" s="510"/>
      <c r="CI22" s="510"/>
      <c r="CJ22" s="510"/>
      <c r="CK22" s="510"/>
      <c r="CL22" s="510"/>
      <c r="CM22" s="510"/>
      <c r="CN22" s="510"/>
      <c r="CO22" s="511"/>
      <c r="CP22" s="203"/>
    </row>
    <row r="23" spans="1:94" ht="12.75">
      <c r="A23" s="500" t="s">
        <v>30</v>
      </c>
      <c r="B23" s="501"/>
      <c r="C23" s="501"/>
      <c r="D23" s="501"/>
      <c r="E23" s="501"/>
      <c r="F23" s="501"/>
      <c r="G23" s="501"/>
      <c r="H23" s="501"/>
      <c r="I23" s="501"/>
      <c r="J23" s="503" t="s">
        <v>275</v>
      </c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4"/>
      <c r="AF23" s="504"/>
      <c r="AG23" s="504"/>
      <c r="AH23" s="504"/>
      <c r="AI23" s="504"/>
      <c r="AJ23" s="504"/>
      <c r="AK23" s="504"/>
      <c r="AL23" s="504"/>
      <c r="AM23" s="504"/>
      <c r="AN23" s="504"/>
      <c r="AO23" s="504"/>
      <c r="AP23" s="504"/>
      <c r="AQ23" s="504"/>
      <c r="AR23" s="504"/>
      <c r="AS23" s="504"/>
      <c r="AT23" s="504"/>
      <c r="AU23" s="504"/>
      <c r="AV23" s="504"/>
      <c r="AW23" s="504"/>
      <c r="AX23" s="504"/>
      <c r="AY23" s="504"/>
      <c r="AZ23" s="504"/>
      <c r="BA23" s="504"/>
      <c r="BB23" s="504"/>
      <c r="BC23" s="504"/>
      <c r="BD23" s="504"/>
      <c r="BE23" s="504"/>
      <c r="BF23" s="504"/>
      <c r="BG23" s="504"/>
      <c r="BH23" s="504"/>
      <c r="BI23" s="505"/>
      <c r="BJ23" s="509">
        <v>0.436</v>
      </c>
      <c r="BK23" s="510"/>
      <c r="BL23" s="510"/>
      <c r="BM23" s="510"/>
      <c r="BN23" s="510"/>
      <c r="BO23" s="510"/>
      <c r="BP23" s="510"/>
      <c r="BQ23" s="510"/>
      <c r="BR23" s="510"/>
      <c r="BS23" s="510"/>
      <c r="BT23" s="511"/>
      <c r="BU23" s="507"/>
      <c r="BV23" s="507"/>
      <c r="BW23" s="507"/>
      <c r="BX23" s="507"/>
      <c r="BY23" s="507"/>
      <c r="BZ23" s="507"/>
      <c r="CA23" s="507"/>
      <c r="CB23" s="507"/>
      <c r="CC23" s="507"/>
      <c r="CD23" s="508"/>
      <c r="CE23" s="509">
        <f t="shared" si="0"/>
        <v>0.436</v>
      </c>
      <c r="CF23" s="510"/>
      <c r="CG23" s="510"/>
      <c r="CH23" s="510"/>
      <c r="CI23" s="510"/>
      <c r="CJ23" s="510"/>
      <c r="CK23" s="510"/>
      <c r="CL23" s="510"/>
      <c r="CM23" s="510"/>
      <c r="CN23" s="510"/>
      <c r="CO23" s="511"/>
      <c r="CP23" s="203"/>
    </row>
    <row r="24" spans="1:94" ht="12.75">
      <c r="A24" s="500" t="s">
        <v>31</v>
      </c>
      <c r="B24" s="501"/>
      <c r="C24" s="501"/>
      <c r="D24" s="501"/>
      <c r="E24" s="501"/>
      <c r="F24" s="501"/>
      <c r="G24" s="501"/>
      <c r="H24" s="501"/>
      <c r="I24" s="501"/>
      <c r="J24" s="503" t="s">
        <v>276</v>
      </c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/>
      <c r="AK24" s="504"/>
      <c r="AL24" s="504"/>
      <c r="AM24" s="504"/>
      <c r="AN24" s="504"/>
      <c r="AO24" s="504"/>
      <c r="AP24" s="504"/>
      <c r="AQ24" s="504"/>
      <c r="AR24" s="504"/>
      <c r="AS24" s="504"/>
      <c r="AT24" s="504"/>
      <c r="AU24" s="504"/>
      <c r="AV24" s="504"/>
      <c r="AW24" s="504"/>
      <c r="AX24" s="504"/>
      <c r="AY24" s="504"/>
      <c r="AZ24" s="504"/>
      <c r="BA24" s="504"/>
      <c r="BB24" s="504"/>
      <c r="BC24" s="504"/>
      <c r="BD24" s="504"/>
      <c r="BE24" s="504"/>
      <c r="BF24" s="504"/>
      <c r="BG24" s="504"/>
      <c r="BH24" s="504"/>
      <c r="BI24" s="505"/>
      <c r="BJ24" s="509">
        <v>0</v>
      </c>
      <c r="BK24" s="510"/>
      <c r="BL24" s="510"/>
      <c r="BM24" s="510"/>
      <c r="BN24" s="510"/>
      <c r="BO24" s="510"/>
      <c r="BP24" s="510"/>
      <c r="BQ24" s="510"/>
      <c r="BR24" s="510"/>
      <c r="BS24" s="510"/>
      <c r="BT24" s="511"/>
      <c r="BU24" s="507"/>
      <c r="BV24" s="507"/>
      <c r="BW24" s="507"/>
      <c r="BX24" s="507"/>
      <c r="BY24" s="507"/>
      <c r="BZ24" s="507"/>
      <c r="CA24" s="507"/>
      <c r="CB24" s="507"/>
      <c r="CC24" s="507"/>
      <c r="CD24" s="508"/>
      <c r="CE24" s="509">
        <f t="shared" si="0"/>
        <v>0</v>
      </c>
      <c r="CF24" s="510"/>
      <c r="CG24" s="510"/>
      <c r="CH24" s="510"/>
      <c r="CI24" s="510"/>
      <c r="CJ24" s="510"/>
      <c r="CK24" s="510"/>
      <c r="CL24" s="510"/>
      <c r="CM24" s="510"/>
      <c r="CN24" s="510"/>
      <c r="CO24" s="511"/>
      <c r="CP24" s="203"/>
    </row>
    <row r="25" spans="1:94" ht="12.75">
      <c r="A25" s="500" t="s">
        <v>277</v>
      </c>
      <c r="B25" s="501"/>
      <c r="C25" s="501"/>
      <c r="D25" s="501"/>
      <c r="E25" s="501"/>
      <c r="F25" s="501"/>
      <c r="G25" s="501"/>
      <c r="H25" s="501"/>
      <c r="I25" s="501"/>
      <c r="J25" s="503" t="s">
        <v>278</v>
      </c>
      <c r="K25" s="504"/>
      <c r="L25" s="504"/>
      <c r="M25" s="504"/>
      <c r="N25" s="504"/>
      <c r="O25" s="504"/>
      <c r="P25" s="504"/>
      <c r="Q25" s="504"/>
      <c r="R25" s="504"/>
      <c r="S25" s="504"/>
      <c r="T25" s="504"/>
      <c r="U25" s="504"/>
      <c r="V25" s="504"/>
      <c r="W25" s="504"/>
      <c r="X25" s="504"/>
      <c r="Y25" s="504"/>
      <c r="Z25" s="504"/>
      <c r="AA25" s="504"/>
      <c r="AB25" s="504"/>
      <c r="AC25" s="504"/>
      <c r="AD25" s="504"/>
      <c r="AE25" s="504"/>
      <c r="AF25" s="504"/>
      <c r="AG25" s="504"/>
      <c r="AH25" s="504"/>
      <c r="AI25" s="504"/>
      <c r="AJ25" s="504"/>
      <c r="AK25" s="504"/>
      <c r="AL25" s="504"/>
      <c r="AM25" s="504"/>
      <c r="AN25" s="504"/>
      <c r="AO25" s="504"/>
      <c r="AP25" s="504"/>
      <c r="AQ25" s="504"/>
      <c r="AR25" s="504"/>
      <c r="AS25" s="504"/>
      <c r="AT25" s="504"/>
      <c r="AU25" s="504"/>
      <c r="AV25" s="504"/>
      <c r="AW25" s="504"/>
      <c r="AX25" s="504"/>
      <c r="AY25" s="504"/>
      <c r="AZ25" s="504"/>
      <c r="BA25" s="504"/>
      <c r="BB25" s="504"/>
      <c r="BC25" s="504"/>
      <c r="BD25" s="504"/>
      <c r="BE25" s="504"/>
      <c r="BF25" s="504"/>
      <c r="BG25" s="504"/>
      <c r="BH25" s="504"/>
      <c r="BI25" s="505"/>
      <c r="BJ25" s="509">
        <v>0</v>
      </c>
      <c r="BK25" s="510"/>
      <c r="BL25" s="510"/>
      <c r="BM25" s="510"/>
      <c r="BN25" s="510"/>
      <c r="BO25" s="510"/>
      <c r="BP25" s="510"/>
      <c r="BQ25" s="510"/>
      <c r="BR25" s="510"/>
      <c r="BS25" s="510"/>
      <c r="BT25" s="511"/>
      <c r="BU25" s="507"/>
      <c r="BV25" s="507"/>
      <c r="BW25" s="507"/>
      <c r="BX25" s="507"/>
      <c r="BY25" s="507"/>
      <c r="BZ25" s="507"/>
      <c r="CA25" s="507"/>
      <c r="CB25" s="507"/>
      <c r="CC25" s="507"/>
      <c r="CD25" s="508"/>
      <c r="CE25" s="509">
        <f t="shared" si="0"/>
        <v>0</v>
      </c>
      <c r="CF25" s="510"/>
      <c r="CG25" s="510"/>
      <c r="CH25" s="510"/>
      <c r="CI25" s="510"/>
      <c r="CJ25" s="510"/>
      <c r="CK25" s="510"/>
      <c r="CL25" s="510"/>
      <c r="CM25" s="510"/>
      <c r="CN25" s="510"/>
      <c r="CO25" s="511"/>
      <c r="CP25" s="203"/>
    </row>
    <row r="26" spans="1:94" ht="12.75">
      <c r="A26" s="500" t="s">
        <v>279</v>
      </c>
      <c r="B26" s="501"/>
      <c r="C26" s="501"/>
      <c r="D26" s="501"/>
      <c r="E26" s="501"/>
      <c r="F26" s="501"/>
      <c r="G26" s="501"/>
      <c r="H26" s="501"/>
      <c r="I26" s="501"/>
      <c r="J26" s="503" t="s">
        <v>280</v>
      </c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Y26" s="504"/>
      <c r="Z26" s="504"/>
      <c r="AA26" s="504"/>
      <c r="AB26" s="504"/>
      <c r="AC26" s="504"/>
      <c r="AD26" s="504"/>
      <c r="AE26" s="504"/>
      <c r="AF26" s="504"/>
      <c r="AG26" s="504"/>
      <c r="AH26" s="504"/>
      <c r="AI26" s="504"/>
      <c r="AJ26" s="504"/>
      <c r="AK26" s="504"/>
      <c r="AL26" s="504"/>
      <c r="AM26" s="504"/>
      <c r="AN26" s="504"/>
      <c r="AO26" s="504"/>
      <c r="AP26" s="504"/>
      <c r="AQ26" s="504"/>
      <c r="AR26" s="504"/>
      <c r="AS26" s="504"/>
      <c r="AT26" s="504"/>
      <c r="AU26" s="504"/>
      <c r="AV26" s="504"/>
      <c r="AW26" s="504"/>
      <c r="AX26" s="504"/>
      <c r="AY26" s="504"/>
      <c r="AZ26" s="504"/>
      <c r="BA26" s="504"/>
      <c r="BB26" s="504"/>
      <c r="BC26" s="504"/>
      <c r="BD26" s="504"/>
      <c r="BE26" s="504"/>
      <c r="BF26" s="504"/>
      <c r="BG26" s="504"/>
      <c r="BH26" s="504"/>
      <c r="BI26" s="505"/>
      <c r="BJ26" s="509">
        <v>0</v>
      </c>
      <c r="BK26" s="510"/>
      <c r="BL26" s="510"/>
      <c r="BM26" s="510"/>
      <c r="BN26" s="510"/>
      <c r="BO26" s="510"/>
      <c r="BP26" s="510"/>
      <c r="BQ26" s="510"/>
      <c r="BR26" s="510"/>
      <c r="BS26" s="510"/>
      <c r="BT26" s="511"/>
      <c r="BU26" s="507"/>
      <c r="BV26" s="507"/>
      <c r="BW26" s="507"/>
      <c r="BX26" s="507"/>
      <c r="BY26" s="507"/>
      <c r="BZ26" s="507"/>
      <c r="CA26" s="507"/>
      <c r="CB26" s="507"/>
      <c r="CC26" s="507"/>
      <c r="CD26" s="508"/>
      <c r="CE26" s="509">
        <f t="shared" si="0"/>
        <v>0</v>
      </c>
      <c r="CF26" s="510"/>
      <c r="CG26" s="510"/>
      <c r="CH26" s="510"/>
      <c r="CI26" s="510"/>
      <c r="CJ26" s="510"/>
      <c r="CK26" s="510"/>
      <c r="CL26" s="510"/>
      <c r="CM26" s="510"/>
      <c r="CN26" s="510"/>
      <c r="CO26" s="511"/>
      <c r="CP26" s="203"/>
    </row>
    <row r="27" spans="1:94" ht="12.75">
      <c r="A27" s="500" t="s">
        <v>12</v>
      </c>
      <c r="B27" s="501"/>
      <c r="C27" s="501"/>
      <c r="D27" s="501"/>
      <c r="E27" s="501"/>
      <c r="F27" s="501"/>
      <c r="G27" s="501"/>
      <c r="H27" s="501"/>
      <c r="I27" s="501"/>
      <c r="J27" s="503" t="s">
        <v>281</v>
      </c>
      <c r="K27" s="504"/>
      <c r="L27" s="504"/>
      <c r="M27" s="504"/>
      <c r="N27" s="504"/>
      <c r="O27" s="504"/>
      <c r="P27" s="504"/>
      <c r="Q27" s="504"/>
      <c r="R27" s="504"/>
      <c r="S27" s="504"/>
      <c r="T27" s="504"/>
      <c r="U27" s="504"/>
      <c r="V27" s="504"/>
      <c r="W27" s="504"/>
      <c r="X27" s="504"/>
      <c r="Y27" s="504"/>
      <c r="Z27" s="504"/>
      <c r="AA27" s="504"/>
      <c r="AB27" s="504"/>
      <c r="AC27" s="504"/>
      <c r="AD27" s="504"/>
      <c r="AE27" s="504"/>
      <c r="AF27" s="504"/>
      <c r="AG27" s="504"/>
      <c r="AH27" s="504"/>
      <c r="AI27" s="504"/>
      <c r="AJ27" s="504"/>
      <c r="AK27" s="504"/>
      <c r="AL27" s="504"/>
      <c r="AM27" s="504"/>
      <c r="AN27" s="504"/>
      <c r="AO27" s="504"/>
      <c r="AP27" s="504"/>
      <c r="AQ27" s="504"/>
      <c r="AR27" s="504"/>
      <c r="AS27" s="504"/>
      <c r="AT27" s="504"/>
      <c r="AU27" s="504"/>
      <c r="AV27" s="504"/>
      <c r="AW27" s="504"/>
      <c r="AX27" s="504"/>
      <c r="AY27" s="504"/>
      <c r="AZ27" s="504"/>
      <c r="BA27" s="504"/>
      <c r="BB27" s="504"/>
      <c r="BC27" s="504"/>
      <c r="BD27" s="504"/>
      <c r="BE27" s="504"/>
      <c r="BF27" s="504"/>
      <c r="BG27" s="504"/>
      <c r="BH27" s="504"/>
      <c r="BI27" s="505"/>
      <c r="BJ27" s="509">
        <f>SUM(BJ28:BT34)</f>
        <v>0</v>
      </c>
      <c r="BK27" s="510"/>
      <c r="BL27" s="510"/>
      <c r="BM27" s="510"/>
      <c r="BN27" s="510"/>
      <c r="BO27" s="510"/>
      <c r="BP27" s="510"/>
      <c r="BQ27" s="510"/>
      <c r="BR27" s="510"/>
      <c r="BS27" s="510"/>
      <c r="BT27" s="511"/>
      <c r="BU27" s="507"/>
      <c r="BV27" s="507"/>
      <c r="BW27" s="507"/>
      <c r="BX27" s="507"/>
      <c r="BY27" s="507"/>
      <c r="BZ27" s="507"/>
      <c r="CA27" s="507"/>
      <c r="CB27" s="507"/>
      <c r="CC27" s="507"/>
      <c r="CD27" s="508"/>
      <c r="CE27" s="509">
        <f t="shared" si="0"/>
        <v>0</v>
      </c>
      <c r="CF27" s="510"/>
      <c r="CG27" s="510"/>
      <c r="CH27" s="510"/>
      <c r="CI27" s="510"/>
      <c r="CJ27" s="510"/>
      <c r="CK27" s="510"/>
      <c r="CL27" s="510"/>
      <c r="CM27" s="510"/>
      <c r="CN27" s="510"/>
      <c r="CO27" s="511"/>
      <c r="CP27" s="203"/>
    </row>
    <row r="28" spans="1:94" ht="12.75">
      <c r="A28" s="500" t="s">
        <v>32</v>
      </c>
      <c r="B28" s="501"/>
      <c r="C28" s="501"/>
      <c r="D28" s="501"/>
      <c r="E28" s="501"/>
      <c r="F28" s="501"/>
      <c r="G28" s="501"/>
      <c r="H28" s="501"/>
      <c r="I28" s="501"/>
      <c r="J28" s="503" t="s">
        <v>282</v>
      </c>
      <c r="K28" s="504"/>
      <c r="L28" s="504"/>
      <c r="M28" s="504"/>
      <c r="N28" s="504"/>
      <c r="O28" s="504"/>
      <c r="P28" s="504"/>
      <c r="Q28" s="504"/>
      <c r="R28" s="504"/>
      <c r="S28" s="504"/>
      <c r="T28" s="504"/>
      <c r="U28" s="504"/>
      <c r="V28" s="504"/>
      <c r="W28" s="504"/>
      <c r="X28" s="504"/>
      <c r="Y28" s="504"/>
      <c r="Z28" s="504"/>
      <c r="AA28" s="504"/>
      <c r="AB28" s="504"/>
      <c r="AC28" s="504"/>
      <c r="AD28" s="504"/>
      <c r="AE28" s="504"/>
      <c r="AF28" s="504"/>
      <c r="AG28" s="504"/>
      <c r="AH28" s="504"/>
      <c r="AI28" s="504"/>
      <c r="AJ28" s="504"/>
      <c r="AK28" s="504"/>
      <c r="AL28" s="504"/>
      <c r="AM28" s="504"/>
      <c r="AN28" s="504"/>
      <c r="AO28" s="504"/>
      <c r="AP28" s="504"/>
      <c r="AQ28" s="504"/>
      <c r="AR28" s="504"/>
      <c r="AS28" s="504"/>
      <c r="AT28" s="504"/>
      <c r="AU28" s="504"/>
      <c r="AV28" s="504"/>
      <c r="AW28" s="504"/>
      <c r="AX28" s="504"/>
      <c r="AY28" s="504"/>
      <c r="AZ28" s="504"/>
      <c r="BA28" s="504"/>
      <c r="BB28" s="504"/>
      <c r="BC28" s="504"/>
      <c r="BD28" s="504"/>
      <c r="BE28" s="504"/>
      <c r="BF28" s="504"/>
      <c r="BG28" s="504"/>
      <c r="BH28" s="504"/>
      <c r="BI28" s="505"/>
      <c r="BJ28" s="509">
        <v>0</v>
      </c>
      <c r="BK28" s="510"/>
      <c r="BL28" s="510"/>
      <c r="BM28" s="510"/>
      <c r="BN28" s="510"/>
      <c r="BO28" s="510"/>
      <c r="BP28" s="510"/>
      <c r="BQ28" s="510"/>
      <c r="BR28" s="510"/>
      <c r="BS28" s="510"/>
      <c r="BT28" s="511"/>
      <c r="BU28" s="507"/>
      <c r="BV28" s="507"/>
      <c r="BW28" s="507"/>
      <c r="BX28" s="507"/>
      <c r="BY28" s="507"/>
      <c r="BZ28" s="507"/>
      <c r="CA28" s="507"/>
      <c r="CB28" s="507"/>
      <c r="CC28" s="507"/>
      <c r="CD28" s="508"/>
      <c r="CE28" s="509">
        <f t="shared" si="0"/>
        <v>0</v>
      </c>
      <c r="CF28" s="510"/>
      <c r="CG28" s="510"/>
      <c r="CH28" s="510"/>
      <c r="CI28" s="510"/>
      <c r="CJ28" s="510"/>
      <c r="CK28" s="510"/>
      <c r="CL28" s="510"/>
      <c r="CM28" s="510"/>
      <c r="CN28" s="510"/>
      <c r="CO28" s="511"/>
      <c r="CP28" s="203"/>
    </row>
    <row r="29" spans="1:94" ht="12.75">
      <c r="A29" s="500" t="s">
        <v>283</v>
      </c>
      <c r="B29" s="501"/>
      <c r="C29" s="501"/>
      <c r="D29" s="501"/>
      <c r="E29" s="501"/>
      <c r="F29" s="501"/>
      <c r="G29" s="501"/>
      <c r="H29" s="501"/>
      <c r="I29" s="501"/>
      <c r="J29" s="503" t="s">
        <v>284</v>
      </c>
      <c r="K29" s="504"/>
      <c r="L29" s="504"/>
      <c r="M29" s="504"/>
      <c r="N29" s="504"/>
      <c r="O29" s="504"/>
      <c r="P29" s="504"/>
      <c r="Q29" s="504"/>
      <c r="R29" s="504"/>
      <c r="S29" s="504"/>
      <c r="T29" s="504"/>
      <c r="U29" s="504"/>
      <c r="V29" s="504"/>
      <c r="W29" s="504"/>
      <c r="X29" s="504"/>
      <c r="Y29" s="504"/>
      <c r="Z29" s="504"/>
      <c r="AA29" s="504"/>
      <c r="AB29" s="504"/>
      <c r="AC29" s="504"/>
      <c r="AD29" s="504"/>
      <c r="AE29" s="504"/>
      <c r="AF29" s="504"/>
      <c r="AG29" s="504"/>
      <c r="AH29" s="504"/>
      <c r="AI29" s="504"/>
      <c r="AJ29" s="504"/>
      <c r="AK29" s="504"/>
      <c r="AL29" s="504"/>
      <c r="AM29" s="504"/>
      <c r="AN29" s="504"/>
      <c r="AO29" s="504"/>
      <c r="AP29" s="504"/>
      <c r="AQ29" s="504"/>
      <c r="AR29" s="504"/>
      <c r="AS29" s="504"/>
      <c r="AT29" s="504"/>
      <c r="AU29" s="504"/>
      <c r="AV29" s="504"/>
      <c r="AW29" s="504"/>
      <c r="AX29" s="504"/>
      <c r="AY29" s="504"/>
      <c r="AZ29" s="504"/>
      <c r="BA29" s="504"/>
      <c r="BB29" s="504"/>
      <c r="BC29" s="504"/>
      <c r="BD29" s="504"/>
      <c r="BE29" s="504"/>
      <c r="BF29" s="504"/>
      <c r="BG29" s="504"/>
      <c r="BH29" s="504"/>
      <c r="BI29" s="505"/>
      <c r="BJ29" s="509">
        <v>0</v>
      </c>
      <c r="BK29" s="510"/>
      <c r="BL29" s="510"/>
      <c r="BM29" s="510"/>
      <c r="BN29" s="510"/>
      <c r="BO29" s="510"/>
      <c r="BP29" s="510"/>
      <c r="BQ29" s="510"/>
      <c r="BR29" s="510"/>
      <c r="BS29" s="510"/>
      <c r="BT29" s="511"/>
      <c r="BU29" s="507"/>
      <c r="BV29" s="507"/>
      <c r="BW29" s="507"/>
      <c r="BX29" s="507"/>
      <c r="BY29" s="507"/>
      <c r="BZ29" s="507"/>
      <c r="CA29" s="507"/>
      <c r="CB29" s="507"/>
      <c r="CC29" s="507"/>
      <c r="CD29" s="508"/>
      <c r="CE29" s="509">
        <f t="shared" si="0"/>
        <v>0</v>
      </c>
      <c r="CF29" s="510"/>
      <c r="CG29" s="510"/>
      <c r="CH29" s="510"/>
      <c r="CI29" s="510"/>
      <c r="CJ29" s="510"/>
      <c r="CK29" s="510"/>
      <c r="CL29" s="510"/>
      <c r="CM29" s="510"/>
      <c r="CN29" s="510"/>
      <c r="CO29" s="511"/>
      <c r="CP29" s="203"/>
    </row>
    <row r="30" spans="1:94" ht="12.75">
      <c r="A30" s="500" t="s">
        <v>285</v>
      </c>
      <c r="B30" s="501"/>
      <c r="C30" s="501"/>
      <c r="D30" s="501"/>
      <c r="E30" s="501"/>
      <c r="F30" s="501"/>
      <c r="G30" s="501"/>
      <c r="H30" s="501"/>
      <c r="I30" s="501"/>
      <c r="J30" s="503" t="s">
        <v>286</v>
      </c>
      <c r="K30" s="504"/>
      <c r="L30" s="504"/>
      <c r="M30" s="504"/>
      <c r="N30" s="504"/>
      <c r="O30" s="504"/>
      <c r="P30" s="504"/>
      <c r="Q30" s="504"/>
      <c r="R30" s="504"/>
      <c r="S30" s="504"/>
      <c r="T30" s="504"/>
      <c r="U30" s="504"/>
      <c r="V30" s="504"/>
      <c r="W30" s="504"/>
      <c r="X30" s="504"/>
      <c r="Y30" s="504"/>
      <c r="Z30" s="504"/>
      <c r="AA30" s="504"/>
      <c r="AB30" s="504"/>
      <c r="AC30" s="504"/>
      <c r="AD30" s="504"/>
      <c r="AE30" s="504"/>
      <c r="AF30" s="504"/>
      <c r="AG30" s="504"/>
      <c r="AH30" s="504"/>
      <c r="AI30" s="504"/>
      <c r="AJ30" s="504"/>
      <c r="AK30" s="504"/>
      <c r="AL30" s="504"/>
      <c r="AM30" s="504"/>
      <c r="AN30" s="504"/>
      <c r="AO30" s="504"/>
      <c r="AP30" s="504"/>
      <c r="AQ30" s="504"/>
      <c r="AR30" s="504"/>
      <c r="AS30" s="504"/>
      <c r="AT30" s="504"/>
      <c r="AU30" s="504"/>
      <c r="AV30" s="504"/>
      <c r="AW30" s="504"/>
      <c r="AX30" s="504"/>
      <c r="AY30" s="504"/>
      <c r="AZ30" s="504"/>
      <c r="BA30" s="504"/>
      <c r="BB30" s="504"/>
      <c r="BC30" s="504"/>
      <c r="BD30" s="504"/>
      <c r="BE30" s="504"/>
      <c r="BF30" s="504"/>
      <c r="BG30" s="504"/>
      <c r="BH30" s="504"/>
      <c r="BI30" s="505"/>
      <c r="BJ30" s="509">
        <v>0</v>
      </c>
      <c r="BK30" s="510"/>
      <c r="BL30" s="510"/>
      <c r="BM30" s="510"/>
      <c r="BN30" s="510"/>
      <c r="BO30" s="510"/>
      <c r="BP30" s="510"/>
      <c r="BQ30" s="510"/>
      <c r="BR30" s="510"/>
      <c r="BS30" s="510"/>
      <c r="BT30" s="511"/>
      <c r="BU30" s="507"/>
      <c r="BV30" s="507"/>
      <c r="BW30" s="507"/>
      <c r="BX30" s="507"/>
      <c r="BY30" s="507"/>
      <c r="BZ30" s="507"/>
      <c r="CA30" s="507"/>
      <c r="CB30" s="507"/>
      <c r="CC30" s="507"/>
      <c r="CD30" s="508"/>
      <c r="CE30" s="509">
        <f t="shared" si="0"/>
        <v>0</v>
      </c>
      <c r="CF30" s="510"/>
      <c r="CG30" s="510"/>
      <c r="CH30" s="510"/>
      <c r="CI30" s="510"/>
      <c r="CJ30" s="510"/>
      <c r="CK30" s="510"/>
      <c r="CL30" s="510"/>
      <c r="CM30" s="510"/>
      <c r="CN30" s="510"/>
      <c r="CO30" s="511"/>
      <c r="CP30" s="203"/>
    </row>
    <row r="31" spans="1:94" ht="12.75">
      <c r="A31" s="500" t="s">
        <v>287</v>
      </c>
      <c r="B31" s="501"/>
      <c r="C31" s="501"/>
      <c r="D31" s="501"/>
      <c r="E31" s="501"/>
      <c r="F31" s="501"/>
      <c r="G31" s="501"/>
      <c r="H31" s="501"/>
      <c r="I31" s="501"/>
      <c r="J31" s="503" t="s">
        <v>288</v>
      </c>
      <c r="K31" s="504"/>
      <c r="L31" s="504"/>
      <c r="M31" s="504"/>
      <c r="N31" s="504"/>
      <c r="O31" s="504"/>
      <c r="P31" s="504"/>
      <c r="Q31" s="504"/>
      <c r="R31" s="504"/>
      <c r="S31" s="504"/>
      <c r="T31" s="504"/>
      <c r="U31" s="504"/>
      <c r="V31" s="504"/>
      <c r="W31" s="504"/>
      <c r="X31" s="504"/>
      <c r="Y31" s="504"/>
      <c r="Z31" s="504"/>
      <c r="AA31" s="504"/>
      <c r="AB31" s="504"/>
      <c r="AC31" s="504"/>
      <c r="AD31" s="504"/>
      <c r="AE31" s="504"/>
      <c r="AF31" s="504"/>
      <c r="AG31" s="504"/>
      <c r="AH31" s="504"/>
      <c r="AI31" s="504"/>
      <c r="AJ31" s="504"/>
      <c r="AK31" s="504"/>
      <c r="AL31" s="504"/>
      <c r="AM31" s="504"/>
      <c r="AN31" s="504"/>
      <c r="AO31" s="504"/>
      <c r="AP31" s="504"/>
      <c r="AQ31" s="504"/>
      <c r="AR31" s="504"/>
      <c r="AS31" s="504"/>
      <c r="AT31" s="504"/>
      <c r="AU31" s="504"/>
      <c r="AV31" s="504"/>
      <c r="AW31" s="504"/>
      <c r="AX31" s="504"/>
      <c r="AY31" s="504"/>
      <c r="AZ31" s="504"/>
      <c r="BA31" s="504"/>
      <c r="BB31" s="504"/>
      <c r="BC31" s="504"/>
      <c r="BD31" s="504"/>
      <c r="BE31" s="504"/>
      <c r="BF31" s="504"/>
      <c r="BG31" s="504"/>
      <c r="BH31" s="504"/>
      <c r="BI31" s="505"/>
      <c r="BJ31" s="509">
        <v>0</v>
      </c>
      <c r="BK31" s="510"/>
      <c r="BL31" s="510"/>
      <c r="BM31" s="510"/>
      <c r="BN31" s="510"/>
      <c r="BO31" s="510"/>
      <c r="BP31" s="510"/>
      <c r="BQ31" s="510"/>
      <c r="BR31" s="510"/>
      <c r="BS31" s="510"/>
      <c r="BT31" s="511"/>
      <c r="BU31" s="507"/>
      <c r="BV31" s="507"/>
      <c r="BW31" s="507"/>
      <c r="BX31" s="507"/>
      <c r="BY31" s="507"/>
      <c r="BZ31" s="507"/>
      <c r="CA31" s="507"/>
      <c r="CB31" s="507"/>
      <c r="CC31" s="507"/>
      <c r="CD31" s="508"/>
      <c r="CE31" s="509">
        <f t="shared" si="0"/>
        <v>0</v>
      </c>
      <c r="CF31" s="510"/>
      <c r="CG31" s="510"/>
      <c r="CH31" s="510"/>
      <c r="CI31" s="510"/>
      <c r="CJ31" s="510"/>
      <c r="CK31" s="510"/>
      <c r="CL31" s="510"/>
      <c r="CM31" s="510"/>
      <c r="CN31" s="510"/>
      <c r="CO31" s="511"/>
      <c r="CP31" s="203"/>
    </row>
    <row r="32" spans="1:94" ht="12.75">
      <c r="A32" s="500" t="s">
        <v>289</v>
      </c>
      <c r="B32" s="501"/>
      <c r="C32" s="501"/>
      <c r="D32" s="501"/>
      <c r="E32" s="501"/>
      <c r="F32" s="501"/>
      <c r="G32" s="501"/>
      <c r="H32" s="501"/>
      <c r="I32" s="501"/>
      <c r="J32" s="503" t="s">
        <v>290</v>
      </c>
      <c r="K32" s="504"/>
      <c r="L32" s="504"/>
      <c r="M32" s="504"/>
      <c r="N32" s="504"/>
      <c r="O32" s="504"/>
      <c r="P32" s="504"/>
      <c r="Q32" s="504"/>
      <c r="R32" s="504"/>
      <c r="S32" s="504"/>
      <c r="T32" s="504"/>
      <c r="U32" s="504"/>
      <c r="V32" s="504"/>
      <c r="W32" s="504"/>
      <c r="X32" s="504"/>
      <c r="Y32" s="504"/>
      <c r="Z32" s="504"/>
      <c r="AA32" s="504"/>
      <c r="AB32" s="504"/>
      <c r="AC32" s="504"/>
      <c r="AD32" s="504"/>
      <c r="AE32" s="504"/>
      <c r="AF32" s="504"/>
      <c r="AG32" s="504"/>
      <c r="AH32" s="504"/>
      <c r="AI32" s="504"/>
      <c r="AJ32" s="504"/>
      <c r="AK32" s="504"/>
      <c r="AL32" s="504"/>
      <c r="AM32" s="504"/>
      <c r="AN32" s="504"/>
      <c r="AO32" s="504"/>
      <c r="AP32" s="504"/>
      <c r="AQ32" s="504"/>
      <c r="AR32" s="504"/>
      <c r="AS32" s="504"/>
      <c r="AT32" s="504"/>
      <c r="AU32" s="504"/>
      <c r="AV32" s="504"/>
      <c r="AW32" s="504"/>
      <c r="AX32" s="504"/>
      <c r="AY32" s="504"/>
      <c r="AZ32" s="504"/>
      <c r="BA32" s="504"/>
      <c r="BB32" s="504"/>
      <c r="BC32" s="504"/>
      <c r="BD32" s="504"/>
      <c r="BE32" s="504"/>
      <c r="BF32" s="504"/>
      <c r="BG32" s="504"/>
      <c r="BH32" s="504"/>
      <c r="BI32" s="505"/>
      <c r="BJ32" s="509">
        <v>0</v>
      </c>
      <c r="BK32" s="510"/>
      <c r="BL32" s="510"/>
      <c r="BM32" s="510"/>
      <c r="BN32" s="510"/>
      <c r="BO32" s="510"/>
      <c r="BP32" s="510"/>
      <c r="BQ32" s="510"/>
      <c r="BR32" s="510"/>
      <c r="BS32" s="510"/>
      <c r="BT32" s="511"/>
      <c r="BU32" s="507"/>
      <c r="BV32" s="507"/>
      <c r="BW32" s="507"/>
      <c r="BX32" s="507"/>
      <c r="BY32" s="507"/>
      <c r="BZ32" s="507"/>
      <c r="CA32" s="507"/>
      <c r="CB32" s="507"/>
      <c r="CC32" s="507"/>
      <c r="CD32" s="508"/>
      <c r="CE32" s="509">
        <f t="shared" si="0"/>
        <v>0</v>
      </c>
      <c r="CF32" s="510"/>
      <c r="CG32" s="510"/>
      <c r="CH32" s="510"/>
      <c r="CI32" s="510"/>
      <c r="CJ32" s="510"/>
      <c r="CK32" s="510"/>
      <c r="CL32" s="510"/>
      <c r="CM32" s="510"/>
      <c r="CN32" s="510"/>
      <c r="CO32" s="511"/>
      <c r="CP32" s="203"/>
    </row>
    <row r="33" spans="1:94" ht="12.75">
      <c r="A33" s="500" t="s">
        <v>291</v>
      </c>
      <c r="B33" s="501"/>
      <c r="C33" s="501"/>
      <c r="D33" s="501"/>
      <c r="E33" s="501"/>
      <c r="F33" s="501"/>
      <c r="G33" s="501"/>
      <c r="H33" s="501"/>
      <c r="I33" s="501"/>
      <c r="J33" s="503" t="s">
        <v>292</v>
      </c>
      <c r="K33" s="504"/>
      <c r="L33" s="504"/>
      <c r="M33" s="504"/>
      <c r="N33" s="504"/>
      <c r="O33" s="504"/>
      <c r="P33" s="504"/>
      <c r="Q33" s="504"/>
      <c r="R33" s="504"/>
      <c r="S33" s="504"/>
      <c r="T33" s="504"/>
      <c r="U33" s="504"/>
      <c r="V33" s="504"/>
      <c r="W33" s="504"/>
      <c r="X33" s="504"/>
      <c r="Y33" s="504"/>
      <c r="Z33" s="504"/>
      <c r="AA33" s="504"/>
      <c r="AB33" s="504"/>
      <c r="AC33" s="504"/>
      <c r="AD33" s="504"/>
      <c r="AE33" s="504"/>
      <c r="AF33" s="504"/>
      <c r="AG33" s="504"/>
      <c r="AH33" s="504"/>
      <c r="AI33" s="504"/>
      <c r="AJ33" s="504"/>
      <c r="AK33" s="504"/>
      <c r="AL33" s="504"/>
      <c r="AM33" s="504"/>
      <c r="AN33" s="504"/>
      <c r="AO33" s="504"/>
      <c r="AP33" s="504"/>
      <c r="AQ33" s="504"/>
      <c r="AR33" s="504"/>
      <c r="AS33" s="504"/>
      <c r="AT33" s="504"/>
      <c r="AU33" s="504"/>
      <c r="AV33" s="504"/>
      <c r="AW33" s="504"/>
      <c r="AX33" s="504"/>
      <c r="AY33" s="504"/>
      <c r="AZ33" s="504"/>
      <c r="BA33" s="504"/>
      <c r="BB33" s="504"/>
      <c r="BC33" s="504"/>
      <c r="BD33" s="504"/>
      <c r="BE33" s="504"/>
      <c r="BF33" s="504"/>
      <c r="BG33" s="504"/>
      <c r="BH33" s="504"/>
      <c r="BI33" s="505"/>
      <c r="BJ33" s="509">
        <v>0</v>
      </c>
      <c r="BK33" s="510"/>
      <c r="BL33" s="510"/>
      <c r="BM33" s="510"/>
      <c r="BN33" s="510"/>
      <c r="BO33" s="510"/>
      <c r="BP33" s="510"/>
      <c r="BQ33" s="510"/>
      <c r="BR33" s="510"/>
      <c r="BS33" s="510"/>
      <c r="BT33" s="511"/>
      <c r="BU33" s="507"/>
      <c r="BV33" s="507"/>
      <c r="BW33" s="507"/>
      <c r="BX33" s="507"/>
      <c r="BY33" s="507"/>
      <c r="BZ33" s="507"/>
      <c r="CA33" s="507"/>
      <c r="CB33" s="507"/>
      <c r="CC33" s="507"/>
      <c r="CD33" s="508"/>
      <c r="CE33" s="509">
        <f t="shared" si="0"/>
        <v>0</v>
      </c>
      <c r="CF33" s="510"/>
      <c r="CG33" s="510"/>
      <c r="CH33" s="510"/>
      <c r="CI33" s="510"/>
      <c r="CJ33" s="510"/>
      <c r="CK33" s="510"/>
      <c r="CL33" s="510"/>
      <c r="CM33" s="510"/>
      <c r="CN33" s="510"/>
      <c r="CO33" s="511"/>
      <c r="CP33" s="203"/>
    </row>
    <row r="34" spans="1:94" ht="13.5" thickBot="1">
      <c r="A34" s="480" t="s">
        <v>293</v>
      </c>
      <c r="B34" s="481"/>
      <c r="C34" s="481"/>
      <c r="D34" s="481"/>
      <c r="E34" s="481"/>
      <c r="F34" s="481"/>
      <c r="G34" s="481"/>
      <c r="H34" s="481"/>
      <c r="I34" s="481"/>
      <c r="J34" s="512" t="s">
        <v>294</v>
      </c>
      <c r="K34" s="513"/>
      <c r="L34" s="513"/>
      <c r="M34" s="513"/>
      <c r="N34" s="513"/>
      <c r="O34" s="513"/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  <c r="AA34" s="513"/>
      <c r="AB34" s="513"/>
      <c r="AC34" s="513"/>
      <c r="AD34" s="513"/>
      <c r="AE34" s="513"/>
      <c r="AF34" s="513"/>
      <c r="AG34" s="513"/>
      <c r="AH34" s="513"/>
      <c r="AI34" s="513"/>
      <c r="AJ34" s="513"/>
      <c r="AK34" s="513"/>
      <c r="AL34" s="513"/>
      <c r="AM34" s="513"/>
      <c r="AN34" s="513"/>
      <c r="AO34" s="513"/>
      <c r="AP34" s="513"/>
      <c r="AQ34" s="513"/>
      <c r="AR34" s="513"/>
      <c r="AS34" s="513"/>
      <c r="AT34" s="513"/>
      <c r="AU34" s="513"/>
      <c r="AV34" s="513"/>
      <c r="AW34" s="513"/>
      <c r="AX34" s="513"/>
      <c r="AY34" s="513"/>
      <c r="AZ34" s="513"/>
      <c r="BA34" s="513"/>
      <c r="BB34" s="513"/>
      <c r="BC34" s="513"/>
      <c r="BD34" s="513"/>
      <c r="BE34" s="513"/>
      <c r="BF34" s="513"/>
      <c r="BG34" s="513"/>
      <c r="BH34" s="513"/>
      <c r="BI34" s="514"/>
      <c r="BJ34" s="515">
        <v>0</v>
      </c>
      <c r="BK34" s="516"/>
      <c r="BL34" s="516"/>
      <c r="BM34" s="516"/>
      <c r="BN34" s="516"/>
      <c r="BO34" s="516"/>
      <c r="BP34" s="516"/>
      <c r="BQ34" s="516"/>
      <c r="BR34" s="516"/>
      <c r="BS34" s="516"/>
      <c r="BT34" s="517"/>
      <c r="BU34" s="487"/>
      <c r="BV34" s="487"/>
      <c r="BW34" s="487"/>
      <c r="BX34" s="487"/>
      <c r="BY34" s="487"/>
      <c r="BZ34" s="487"/>
      <c r="CA34" s="487"/>
      <c r="CB34" s="487"/>
      <c r="CC34" s="487"/>
      <c r="CD34" s="488"/>
      <c r="CE34" s="515">
        <v>0</v>
      </c>
      <c r="CF34" s="516"/>
      <c r="CG34" s="516"/>
      <c r="CH34" s="516"/>
      <c r="CI34" s="516"/>
      <c r="CJ34" s="516"/>
      <c r="CK34" s="516"/>
      <c r="CL34" s="516"/>
      <c r="CM34" s="516"/>
      <c r="CN34" s="516"/>
      <c r="CO34" s="517"/>
      <c r="CP34" s="203"/>
    </row>
    <row r="35" spans="1:94" ht="12.75">
      <c r="A35" s="489"/>
      <c r="B35" s="490"/>
      <c r="C35" s="490"/>
      <c r="D35" s="490"/>
      <c r="E35" s="490"/>
      <c r="F35" s="490"/>
      <c r="G35" s="490"/>
      <c r="H35" s="490"/>
      <c r="I35" s="491"/>
      <c r="J35" s="492" t="s">
        <v>295</v>
      </c>
      <c r="K35" s="493"/>
      <c r="L35" s="493"/>
      <c r="M35" s="493"/>
      <c r="N35" s="493"/>
      <c r="O35" s="493"/>
      <c r="P35" s="493"/>
      <c r="Q35" s="493"/>
      <c r="R35" s="493"/>
      <c r="S35" s="493"/>
      <c r="T35" s="493"/>
      <c r="U35" s="493"/>
      <c r="V35" s="493"/>
      <c r="W35" s="493"/>
      <c r="X35" s="493"/>
      <c r="Y35" s="493"/>
      <c r="Z35" s="493"/>
      <c r="AA35" s="493"/>
      <c r="AB35" s="493"/>
      <c r="AC35" s="493"/>
      <c r="AD35" s="493"/>
      <c r="AE35" s="493"/>
      <c r="AF35" s="493"/>
      <c r="AG35" s="493"/>
      <c r="AH35" s="493"/>
      <c r="AI35" s="493"/>
      <c r="AJ35" s="493"/>
      <c r="AK35" s="493"/>
      <c r="AL35" s="493"/>
      <c r="AM35" s="493"/>
      <c r="AN35" s="493"/>
      <c r="AO35" s="493"/>
      <c r="AP35" s="493"/>
      <c r="AQ35" s="493"/>
      <c r="AR35" s="493"/>
      <c r="AS35" s="493"/>
      <c r="AT35" s="493"/>
      <c r="AU35" s="493"/>
      <c r="AV35" s="493"/>
      <c r="AW35" s="493"/>
      <c r="AX35" s="493"/>
      <c r="AY35" s="493"/>
      <c r="AZ35" s="493"/>
      <c r="BA35" s="493"/>
      <c r="BB35" s="493"/>
      <c r="BC35" s="493"/>
      <c r="BD35" s="493"/>
      <c r="BE35" s="493"/>
      <c r="BF35" s="493"/>
      <c r="BG35" s="493"/>
      <c r="BH35" s="493"/>
      <c r="BI35" s="494"/>
      <c r="BJ35" s="495">
        <f>BJ11+BJ27</f>
        <v>3.066</v>
      </c>
      <c r="BK35" s="496"/>
      <c r="BL35" s="496"/>
      <c r="BM35" s="496"/>
      <c r="BN35" s="496"/>
      <c r="BO35" s="496"/>
      <c r="BP35" s="496"/>
      <c r="BQ35" s="496"/>
      <c r="BR35" s="496"/>
      <c r="BS35" s="496"/>
      <c r="BT35" s="497"/>
      <c r="BU35" s="498"/>
      <c r="BV35" s="498"/>
      <c r="BW35" s="498"/>
      <c r="BX35" s="498"/>
      <c r="BY35" s="498"/>
      <c r="BZ35" s="498"/>
      <c r="CA35" s="498"/>
      <c r="CB35" s="498"/>
      <c r="CC35" s="498"/>
      <c r="CD35" s="499"/>
      <c r="CE35" s="495">
        <f>CE11+CE27</f>
        <v>3.066</v>
      </c>
      <c r="CF35" s="496"/>
      <c r="CG35" s="496"/>
      <c r="CH35" s="496"/>
      <c r="CI35" s="496"/>
      <c r="CJ35" s="496"/>
      <c r="CK35" s="496"/>
      <c r="CL35" s="496"/>
      <c r="CM35" s="496"/>
      <c r="CN35" s="496"/>
      <c r="CO35" s="497"/>
      <c r="CP35" s="203"/>
    </row>
    <row r="36" spans="1:94" ht="12.75">
      <c r="A36" s="500"/>
      <c r="B36" s="501"/>
      <c r="C36" s="501"/>
      <c r="D36" s="501"/>
      <c r="E36" s="501"/>
      <c r="F36" s="501"/>
      <c r="G36" s="501"/>
      <c r="H36" s="501"/>
      <c r="I36" s="502"/>
      <c r="J36" s="503" t="s">
        <v>296</v>
      </c>
      <c r="K36" s="504"/>
      <c r="L36" s="504"/>
      <c r="M36" s="504"/>
      <c r="N36" s="504"/>
      <c r="O36" s="504"/>
      <c r="P36" s="504"/>
      <c r="Q36" s="504"/>
      <c r="R36" s="504"/>
      <c r="S36" s="504"/>
      <c r="T36" s="504"/>
      <c r="U36" s="504"/>
      <c r="V36" s="504"/>
      <c r="W36" s="504"/>
      <c r="X36" s="504"/>
      <c r="Y36" s="504"/>
      <c r="Z36" s="504"/>
      <c r="AA36" s="504"/>
      <c r="AB36" s="504"/>
      <c r="AC36" s="504"/>
      <c r="AD36" s="504"/>
      <c r="AE36" s="504"/>
      <c r="AF36" s="504"/>
      <c r="AG36" s="504"/>
      <c r="AH36" s="504"/>
      <c r="AI36" s="504"/>
      <c r="AJ36" s="504"/>
      <c r="AK36" s="504"/>
      <c r="AL36" s="504"/>
      <c r="AM36" s="504"/>
      <c r="AN36" s="504"/>
      <c r="AO36" s="504"/>
      <c r="AP36" s="504"/>
      <c r="AQ36" s="504"/>
      <c r="AR36" s="504"/>
      <c r="AS36" s="504"/>
      <c r="AT36" s="504"/>
      <c r="AU36" s="504"/>
      <c r="AV36" s="504"/>
      <c r="AW36" s="504"/>
      <c r="AX36" s="504"/>
      <c r="AY36" s="504"/>
      <c r="AZ36" s="504"/>
      <c r="BA36" s="504"/>
      <c r="BB36" s="504"/>
      <c r="BC36" s="504"/>
      <c r="BD36" s="504"/>
      <c r="BE36" s="504"/>
      <c r="BF36" s="504"/>
      <c r="BG36" s="504"/>
      <c r="BH36" s="504"/>
      <c r="BI36" s="505"/>
      <c r="BJ36" s="506"/>
      <c r="BK36" s="507"/>
      <c r="BL36" s="507"/>
      <c r="BM36" s="507"/>
      <c r="BN36" s="507"/>
      <c r="BO36" s="507"/>
      <c r="BP36" s="507"/>
      <c r="BQ36" s="507"/>
      <c r="BR36" s="507"/>
      <c r="BS36" s="507"/>
      <c r="BT36" s="508"/>
      <c r="BU36" s="507"/>
      <c r="BV36" s="507"/>
      <c r="BW36" s="507"/>
      <c r="BX36" s="507"/>
      <c r="BY36" s="507"/>
      <c r="BZ36" s="507"/>
      <c r="CA36" s="507"/>
      <c r="CB36" s="507"/>
      <c r="CC36" s="507"/>
      <c r="CD36" s="508"/>
      <c r="CE36" s="506"/>
      <c r="CF36" s="507"/>
      <c r="CG36" s="507"/>
      <c r="CH36" s="507"/>
      <c r="CI36" s="507"/>
      <c r="CJ36" s="507"/>
      <c r="CK36" s="507"/>
      <c r="CL36" s="507"/>
      <c r="CM36" s="507"/>
      <c r="CN36" s="507"/>
      <c r="CO36" s="508"/>
      <c r="CP36" s="203"/>
    </row>
    <row r="37" spans="1:94" ht="14.25" customHeight="1" thickBot="1">
      <c r="A37" s="480"/>
      <c r="B37" s="481"/>
      <c r="C37" s="481"/>
      <c r="D37" s="481"/>
      <c r="E37" s="481"/>
      <c r="F37" s="481"/>
      <c r="G37" s="481"/>
      <c r="H37" s="481"/>
      <c r="I37" s="482"/>
      <c r="J37" s="483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  <c r="AA37" s="484"/>
      <c r="AB37" s="484"/>
      <c r="AC37" s="484"/>
      <c r="AD37" s="484"/>
      <c r="AE37" s="484"/>
      <c r="AF37" s="484"/>
      <c r="AG37" s="484"/>
      <c r="AH37" s="484"/>
      <c r="AI37" s="484"/>
      <c r="AJ37" s="484"/>
      <c r="AK37" s="484"/>
      <c r="AL37" s="484"/>
      <c r="AM37" s="484"/>
      <c r="AN37" s="484"/>
      <c r="AO37" s="484"/>
      <c r="AP37" s="484"/>
      <c r="AQ37" s="484"/>
      <c r="AR37" s="484"/>
      <c r="AS37" s="484"/>
      <c r="AT37" s="484"/>
      <c r="AU37" s="484"/>
      <c r="AV37" s="484"/>
      <c r="AW37" s="484"/>
      <c r="AX37" s="484"/>
      <c r="AY37" s="484"/>
      <c r="AZ37" s="484"/>
      <c r="BA37" s="484"/>
      <c r="BB37" s="484"/>
      <c r="BC37" s="484"/>
      <c r="BD37" s="484"/>
      <c r="BE37" s="484"/>
      <c r="BF37" s="484"/>
      <c r="BG37" s="484"/>
      <c r="BH37" s="484"/>
      <c r="BI37" s="485"/>
      <c r="BJ37" s="486"/>
      <c r="BK37" s="487"/>
      <c r="BL37" s="487"/>
      <c r="BM37" s="487"/>
      <c r="BN37" s="487"/>
      <c r="BO37" s="487"/>
      <c r="BP37" s="487"/>
      <c r="BQ37" s="487"/>
      <c r="BR37" s="487"/>
      <c r="BS37" s="487"/>
      <c r="BT37" s="488"/>
      <c r="BU37" s="487"/>
      <c r="BV37" s="487"/>
      <c r="BW37" s="487"/>
      <c r="BX37" s="487"/>
      <c r="BY37" s="487"/>
      <c r="BZ37" s="487"/>
      <c r="CA37" s="487"/>
      <c r="CB37" s="487"/>
      <c r="CC37" s="487"/>
      <c r="CD37" s="488"/>
      <c r="CE37" s="486"/>
      <c r="CF37" s="487"/>
      <c r="CG37" s="487"/>
      <c r="CH37" s="487"/>
      <c r="CI37" s="487"/>
      <c r="CJ37" s="487"/>
      <c r="CK37" s="487"/>
      <c r="CL37" s="487"/>
      <c r="CM37" s="487"/>
      <c r="CN37" s="487"/>
      <c r="CO37" s="488"/>
      <c r="CP37" s="203"/>
    </row>
    <row r="38" spans="1:94" ht="14.25" customHeight="1">
      <c r="A38" s="557"/>
      <c r="B38" s="557"/>
      <c r="C38" s="557"/>
      <c r="D38" s="557"/>
      <c r="E38" s="557"/>
      <c r="F38" s="557"/>
      <c r="G38" s="557"/>
      <c r="H38" s="557"/>
      <c r="I38" s="557"/>
      <c r="J38" s="558"/>
      <c r="K38" s="558"/>
      <c r="L38" s="558"/>
      <c r="M38" s="558"/>
      <c r="N38" s="558"/>
      <c r="O38" s="558"/>
      <c r="P38" s="558"/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  <c r="AB38" s="558"/>
      <c r="AC38" s="558"/>
      <c r="AD38" s="558"/>
      <c r="AE38" s="558"/>
      <c r="AF38" s="558"/>
      <c r="AG38" s="558"/>
      <c r="AH38" s="558"/>
      <c r="AI38" s="558"/>
      <c r="AJ38" s="558"/>
      <c r="AK38" s="558"/>
      <c r="AL38" s="558"/>
      <c r="AM38" s="558"/>
      <c r="AN38" s="558"/>
      <c r="AO38" s="558"/>
      <c r="AP38" s="558"/>
      <c r="AQ38" s="558"/>
      <c r="AR38" s="558"/>
      <c r="AS38" s="558"/>
      <c r="AT38" s="558"/>
      <c r="AU38" s="558"/>
      <c r="AV38" s="558"/>
      <c r="AW38" s="558"/>
      <c r="AX38" s="558"/>
      <c r="AY38" s="558"/>
      <c r="AZ38" s="558"/>
      <c r="BA38" s="558"/>
      <c r="BB38" s="558"/>
      <c r="BC38" s="558"/>
      <c r="BD38" s="558"/>
      <c r="BE38" s="558"/>
      <c r="BF38" s="558"/>
      <c r="BG38" s="558"/>
      <c r="BH38" s="558"/>
      <c r="BI38" s="558"/>
      <c r="BJ38" s="559"/>
      <c r="BK38" s="559"/>
      <c r="BL38" s="559"/>
      <c r="BM38" s="559"/>
      <c r="BN38" s="559"/>
      <c r="BO38" s="559"/>
      <c r="BP38" s="559"/>
      <c r="BQ38" s="559"/>
      <c r="BR38" s="559"/>
      <c r="BS38" s="559"/>
      <c r="BT38" s="559"/>
      <c r="BU38" s="559"/>
      <c r="BV38" s="559"/>
      <c r="BW38" s="559"/>
      <c r="BX38" s="559"/>
      <c r="BY38" s="559"/>
      <c r="BZ38" s="559"/>
      <c r="CA38" s="559"/>
      <c r="CB38" s="559"/>
      <c r="CC38" s="559"/>
      <c r="CD38" s="559"/>
      <c r="CE38" s="559"/>
      <c r="CF38" s="559"/>
      <c r="CG38" s="559"/>
      <c r="CH38" s="559"/>
      <c r="CI38" s="559"/>
      <c r="CJ38" s="559"/>
      <c r="CK38" s="559"/>
      <c r="CL38" s="559"/>
      <c r="CM38" s="559"/>
      <c r="CN38" s="559"/>
      <c r="CO38" s="559"/>
      <c r="CP38" s="203"/>
    </row>
    <row r="39" spans="1:94" ht="14.25" customHeight="1">
      <c r="A39" s="557"/>
      <c r="B39" s="557"/>
      <c r="C39" s="557"/>
      <c r="D39" s="557"/>
      <c r="E39" s="557"/>
      <c r="F39" s="557"/>
      <c r="G39" s="557"/>
      <c r="H39" s="557"/>
      <c r="I39" s="557"/>
      <c r="J39" s="558"/>
      <c r="K39" s="558"/>
      <c r="L39" s="558"/>
      <c r="M39" s="558"/>
      <c r="N39" s="558"/>
      <c r="O39" s="558"/>
      <c r="P39" s="558"/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  <c r="AB39" s="558"/>
      <c r="AC39" s="558"/>
      <c r="AD39" s="558"/>
      <c r="AE39" s="558"/>
      <c r="AF39" s="558"/>
      <c r="AG39" s="558"/>
      <c r="AH39" s="558"/>
      <c r="AI39" s="558"/>
      <c r="AJ39" s="558"/>
      <c r="AK39" s="558"/>
      <c r="AL39" s="558"/>
      <c r="AM39" s="558"/>
      <c r="AN39" s="558"/>
      <c r="AO39" s="558"/>
      <c r="AP39" s="558"/>
      <c r="AQ39" s="558"/>
      <c r="AR39" s="558"/>
      <c r="AS39" s="558"/>
      <c r="AT39" s="558"/>
      <c r="AU39" s="558"/>
      <c r="AV39" s="558"/>
      <c r="AW39" s="558"/>
      <c r="AX39" s="558"/>
      <c r="AY39" s="558"/>
      <c r="AZ39" s="558"/>
      <c r="BA39" s="558"/>
      <c r="BB39" s="558"/>
      <c r="BC39" s="558"/>
      <c r="BD39" s="558"/>
      <c r="BE39" s="558"/>
      <c r="BF39" s="558"/>
      <c r="BG39" s="558"/>
      <c r="BH39" s="558"/>
      <c r="BI39" s="558"/>
      <c r="BJ39" s="559"/>
      <c r="BK39" s="559"/>
      <c r="BL39" s="559"/>
      <c r="BM39" s="559"/>
      <c r="BN39" s="559"/>
      <c r="BO39" s="559"/>
      <c r="BP39" s="559"/>
      <c r="BQ39" s="559"/>
      <c r="BR39" s="559"/>
      <c r="BS39" s="559"/>
      <c r="BT39" s="559"/>
      <c r="BU39" s="559"/>
      <c r="BV39" s="559"/>
      <c r="BW39" s="559"/>
      <c r="BX39" s="559"/>
      <c r="BY39" s="559"/>
      <c r="BZ39" s="559"/>
      <c r="CA39" s="559"/>
      <c r="CB39" s="559"/>
      <c r="CC39" s="559"/>
      <c r="CD39" s="559"/>
      <c r="CE39" s="559"/>
      <c r="CF39" s="559"/>
      <c r="CG39" s="559"/>
      <c r="CH39" s="559"/>
      <c r="CI39" s="559"/>
      <c r="CJ39" s="559"/>
      <c r="CK39" s="559"/>
      <c r="CL39" s="559"/>
      <c r="CM39" s="559"/>
      <c r="CN39" s="559"/>
      <c r="CO39" s="559"/>
      <c r="CP39" s="203"/>
    </row>
    <row r="40" spans="1:94" ht="14.25" customHeight="1">
      <c r="A40" s="557"/>
      <c r="B40" s="557"/>
      <c r="C40" s="557"/>
      <c r="D40" s="557"/>
      <c r="E40" s="557"/>
      <c r="F40" s="557"/>
      <c r="G40" s="557"/>
      <c r="H40" s="557"/>
      <c r="I40" s="557"/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  <c r="AG40" s="558"/>
      <c r="AH40" s="558"/>
      <c r="AI40" s="558"/>
      <c r="AJ40" s="558"/>
      <c r="AK40" s="558"/>
      <c r="AL40" s="558"/>
      <c r="AM40" s="558"/>
      <c r="AN40" s="558"/>
      <c r="AO40" s="558"/>
      <c r="AP40" s="558"/>
      <c r="AQ40" s="558"/>
      <c r="AR40" s="558"/>
      <c r="AS40" s="558"/>
      <c r="AT40" s="558"/>
      <c r="AU40" s="558"/>
      <c r="AV40" s="558"/>
      <c r="AW40" s="558"/>
      <c r="AX40" s="558"/>
      <c r="AY40" s="558"/>
      <c r="AZ40" s="558"/>
      <c r="BA40" s="558"/>
      <c r="BB40" s="558"/>
      <c r="BC40" s="558"/>
      <c r="BD40" s="558"/>
      <c r="BE40" s="558"/>
      <c r="BF40" s="558"/>
      <c r="BG40" s="558"/>
      <c r="BH40" s="558"/>
      <c r="BI40" s="558"/>
      <c r="BJ40" s="559"/>
      <c r="BK40" s="559"/>
      <c r="BL40" s="559"/>
      <c r="BM40" s="559"/>
      <c r="BN40" s="559"/>
      <c r="BO40" s="559"/>
      <c r="BP40" s="559"/>
      <c r="BQ40" s="559"/>
      <c r="BR40" s="559"/>
      <c r="BS40" s="559"/>
      <c r="BT40" s="559"/>
      <c r="BU40" s="559"/>
      <c r="BV40" s="559"/>
      <c r="BW40" s="559"/>
      <c r="BX40" s="559"/>
      <c r="BY40" s="559"/>
      <c r="BZ40" s="559"/>
      <c r="CA40" s="559"/>
      <c r="CB40" s="559"/>
      <c r="CC40" s="559"/>
      <c r="CD40" s="559"/>
      <c r="CE40" s="559"/>
      <c r="CF40" s="559"/>
      <c r="CG40" s="559"/>
      <c r="CH40" s="559"/>
      <c r="CI40" s="559"/>
      <c r="CJ40" s="559"/>
      <c r="CK40" s="559"/>
      <c r="CL40" s="559"/>
      <c r="CM40" s="559"/>
      <c r="CN40" s="559"/>
      <c r="CO40" s="559"/>
      <c r="CP40" s="203"/>
    </row>
    <row r="41" spans="6:95" s="205" customFormat="1" ht="15" customHeight="1">
      <c r="F41" s="206"/>
      <c r="G41" s="206" t="s">
        <v>297</v>
      </c>
      <c r="H41" s="205" t="s">
        <v>298</v>
      </c>
      <c r="CP41" s="207"/>
      <c r="CQ41" s="207"/>
    </row>
    <row r="42" spans="7:95" s="205" customFormat="1" ht="18.75" customHeight="1">
      <c r="G42" s="206" t="s">
        <v>247</v>
      </c>
      <c r="H42" s="205" t="s">
        <v>299</v>
      </c>
      <c r="K42" s="6" t="s">
        <v>140</v>
      </c>
      <c r="L42" s="208"/>
      <c r="M42" s="208"/>
      <c r="N42" s="208"/>
      <c r="O42" s="208"/>
      <c r="BJ42" s="6" t="s">
        <v>364</v>
      </c>
      <c r="CP42" s="207"/>
      <c r="CQ42" s="207"/>
    </row>
    <row r="43" spans="6:95" s="205" customFormat="1" ht="11.25">
      <c r="F43" s="206"/>
      <c r="G43" s="206" t="s">
        <v>297</v>
      </c>
      <c r="H43" s="205" t="s">
        <v>298</v>
      </c>
      <c r="CP43" s="207"/>
      <c r="CQ43" s="207"/>
    </row>
  </sheetData>
  <sheetProtection/>
  <mergeCells count="149">
    <mergeCell ref="BJ10:BT10"/>
    <mergeCell ref="BU10:CD10"/>
    <mergeCell ref="CE10:CO10"/>
    <mergeCell ref="BU1:CO1"/>
    <mergeCell ref="J2:BK2"/>
    <mergeCell ref="L3:M3"/>
    <mergeCell ref="BQ3:CC3"/>
    <mergeCell ref="CE3:CF3"/>
    <mergeCell ref="BK4:CL4"/>
    <mergeCell ref="A12:I12"/>
    <mergeCell ref="J12:BI12"/>
    <mergeCell ref="BJ12:BT12"/>
    <mergeCell ref="BU12:CD12"/>
    <mergeCell ref="CE12:CO12"/>
    <mergeCell ref="BK5:CL5"/>
    <mergeCell ref="BK6:CL6"/>
    <mergeCell ref="BK7:CG7"/>
    <mergeCell ref="A10:I10"/>
    <mergeCell ref="J10:BI10"/>
    <mergeCell ref="A14:I14"/>
    <mergeCell ref="J14:BI14"/>
    <mergeCell ref="BJ14:BT14"/>
    <mergeCell ref="BU14:CD14"/>
    <mergeCell ref="CE14:CO14"/>
    <mergeCell ref="A11:I11"/>
    <mergeCell ref="J11:BI11"/>
    <mergeCell ref="BJ11:BT11"/>
    <mergeCell ref="BU11:CD11"/>
    <mergeCell ref="CE11:CO11"/>
    <mergeCell ref="A16:I16"/>
    <mergeCell ref="J16:BI16"/>
    <mergeCell ref="BJ16:BT16"/>
    <mergeCell ref="BU16:CD16"/>
    <mergeCell ref="CE16:CO16"/>
    <mergeCell ref="A13:I13"/>
    <mergeCell ref="J13:BI13"/>
    <mergeCell ref="BJ13:BT13"/>
    <mergeCell ref="BU13:CD13"/>
    <mergeCell ref="CE13:CO13"/>
    <mergeCell ref="A18:I18"/>
    <mergeCell ref="J18:BI18"/>
    <mergeCell ref="BJ18:BT18"/>
    <mergeCell ref="BU18:CD18"/>
    <mergeCell ref="CE18:CO18"/>
    <mergeCell ref="A15:I15"/>
    <mergeCell ref="J15:BI15"/>
    <mergeCell ref="BJ15:BT15"/>
    <mergeCell ref="BU15:CD15"/>
    <mergeCell ref="CE15:CO15"/>
    <mergeCell ref="A20:I20"/>
    <mergeCell ref="J20:BI20"/>
    <mergeCell ref="BJ20:BT20"/>
    <mergeCell ref="BU20:CD20"/>
    <mergeCell ref="CE20:CO20"/>
    <mergeCell ref="A17:I17"/>
    <mergeCell ref="J17:BI17"/>
    <mergeCell ref="BJ17:BT17"/>
    <mergeCell ref="BU17:CD17"/>
    <mergeCell ref="CE17:CO17"/>
    <mergeCell ref="A22:I22"/>
    <mergeCell ref="J22:BI22"/>
    <mergeCell ref="BJ22:BT22"/>
    <mergeCell ref="BU22:CD22"/>
    <mergeCell ref="CE22:CO22"/>
    <mergeCell ref="A19:I19"/>
    <mergeCell ref="J19:BI19"/>
    <mergeCell ref="BJ19:BT19"/>
    <mergeCell ref="BU19:CD19"/>
    <mergeCell ref="CE19:CO19"/>
    <mergeCell ref="A24:I24"/>
    <mergeCell ref="J24:BI24"/>
    <mergeCell ref="BJ24:BT24"/>
    <mergeCell ref="BU24:CD24"/>
    <mergeCell ref="CE24:CO24"/>
    <mergeCell ref="A21:I21"/>
    <mergeCell ref="J21:BI21"/>
    <mergeCell ref="BJ21:BT21"/>
    <mergeCell ref="BU21:CD21"/>
    <mergeCell ref="CE21:CO21"/>
    <mergeCell ref="A26:I26"/>
    <mergeCell ref="J26:BI26"/>
    <mergeCell ref="BJ26:BT26"/>
    <mergeCell ref="BU26:CD26"/>
    <mergeCell ref="CE26:CO26"/>
    <mergeCell ref="A23:I23"/>
    <mergeCell ref="J23:BI23"/>
    <mergeCell ref="BJ23:BT23"/>
    <mergeCell ref="BU23:CD23"/>
    <mergeCell ref="CE23:CO23"/>
    <mergeCell ref="A28:I28"/>
    <mergeCell ref="J28:BI28"/>
    <mergeCell ref="BJ28:BT28"/>
    <mergeCell ref="BU28:CD28"/>
    <mergeCell ref="CE28:CO28"/>
    <mergeCell ref="A25:I25"/>
    <mergeCell ref="J25:BI25"/>
    <mergeCell ref="BJ25:BT25"/>
    <mergeCell ref="BU25:CD25"/>
    <mergeCell ref="CE25:CO25"/>
    <mergeCell ref="A30:I30"/>
    <mergeCell ref="J30:BI30"/>
    <mergeCell ref="BJ30:BT30"/>
    <mergeCell ref="BU30:CD30"/>
    <mergeCell ref="CE30:CO30"/>
    <mergeCell ref="A27:I27"/>
    <mergeCell ref="J27:BI27"/>
    <mergeCell ref="BJ27:BT27"/>
    <mergeCell ref="BU27:CD27"/>
    <mergeCell ref="CE27:CO27"/>
    <mergeCell ref="A32:I32"/>
    <mergeCell ref="J32:BI32"/>
    <mergeCell ref="BJ32:BT32"/>
    <mergeCell ref="BU32:CD32"/>
    <mergeCell ref="CE32:CO32"/>
    <mergeCell ref="A29:I29"/>
    <mergeCell ref="J29:BI29"/>
    <mergeCell ref="BJ29:BT29"/>
    <mergeCell ref="BU29:CD29"/>
    <mergeCell ref="CE29:CO29"/>
    <mergeCell ref="A34:I34"/>
    <mergeCell ref="J34:BI34"/>
    <mergeCell ref="BJ34:BT34"/>
    <mergeCell ref="BU34:CD34"/>
    <mergeCell ref="CE34:CO34"/>
    <mergeCell ref="A31:I31"/>
    <mergeCell ref="J31:BI31"/>
    <mergeCell ref="BJ31:BT31"/>
    <mergeCell ref="BU31:CD31"/>
    <mergeCell ref="CE31:CO31"/>
    <mergeCell ref="A36:I36"/>
    <mergeCell ref="J36:BI36"/>
    <mergeCell ref="BJ36:BT36"/>
    <mergeCell ref="BU36:CD36"/>
    <mergeCell ref="CE36:CO36"/>
    <mergeCell ref="A33:I33"/>
    <mergeCell ref="J33:BI33"/>
    <mergeCell ref="BJ33:BT33"/>
    <mergeCell ref="BU33:CD33"/>
    <mergeCell ref="CE33:CO33"/>
    <mergeCell ref="A37:I37"/>
    <mergeCell ref="J37:BI37"/>
    <mergeCell ref="BJ37:BT37"/>
    <mergeCell ref="BU37:CD37"/>
    <mergeCell ref="CE37:CO37"/>
    <mergeCell ref="A35:I35"/>
    <mergeCell ref="J35:BI35"/>
    <mergeCell ref="BJ35:BT35"/>
    <mergeCell ref="BU35:CD35"/>
    <mergeCell ref="CE35:CO35"/>
  </mergeCells>
  <printOptions/>
  <pageMargins left="1.07" right="0.51" top="0.43" bottom="0.22" header="0.16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Евгений Юрьевич Мирошниченко</cp:lastModifiedBy>
  <cp:lastPrinted>2016-12-12T05:57:22Z</cp:lastPrinted>
  <dcterms:created xsi:type="dcterms:W3CDTF">2010-07-12T09:57:56Z</dcterms:created>
  <dcterms:modified xsi:type="dcterms:W3CDTF">2016-12-12T06:53:31Z</dcterms:modified>
  <cp:category/>
  <cp:version/>
  <cp:contentType/>
  <cp:contentStatus/>
</cp:coreProperties>
</file>